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280" windowHeight="7410" tabRatio="772" activeTab="0"/>
  </bookViews>
  <sheets>
    <sheet name="Global Assumptions" sheetId="1" r:id="rId1"/>
    <sheet name="Duration" sheetId="2" r:id="rId2"/>
    <sheet name="Trend Scenarios" sheetId="3" r:id="rId3"/>
  </sheets>
  <definedNames/>
  <calcPr fullCalcOnLoad="1"/>
</workbook>
</file>

<file path=xl/comments1.xml><?xml version="1.0" encoding="utf-8"?>
<comments xmlns="http://schemas.openxmlformats.org/spreadsheetml/2006/main">
  <authors>
    <author>Twildsmith</author>
    <author>American Academy of Actuaries</author>
    <author>paster</author>
  </authors>
  <commentList>
    <comment ref="D14" authorId="0">
      <text>
        <r>
          <rPr>
            <b/>
            <sz val="8"/>
            <rFont val="Tahoma"/>
            <family val="0"/>
          </rPr>
          <t>Twildsmith:</t>
        </r>
        <r>
          <rPr>
            <sz val="8"/>
            <rFont val="Tahoma"/>
            <family val="0"/>
          </rPr>
          <t xml:space="preserve">
Measures the tendency of consumers to leave/enter the market as the prevailing market rate rises/declines.</t>
        </r>
      </text>
    </comment>
    <comment ref="D15" authorId="0">
      <text>
        <r>
          <rPr>
            <b/>
            <sz val="8"/>
            <rFont val="Tahoma"/>
            <family val="0"/>
          </rPr>
          <t>Twildsmith:</t>
        </r>
        <r>
          <rPr>
            <sz val="8"/>
            <rFont val="Tahoma"/>
            <family val="0"/>
          </rPr>
          <t xml:space="preserve">
Measures tendency of consumers to move towards/away from a carrier as its price moves below/above the prevailing market price.</t>
        </r>
      </text>
    </comment>
    <comment ref="B64" authorId="0">
      <text>
        <r>
          <rPr>
            <b/>
            <sz val="8"/>
            <rFont val="Tahoma"/>
            <family val="0"/>
          </rPr>
          <t>Twildsmith:</t>
        </r>
        <r>
          <rPr>
            <sz val="8"/>
            <rFont val="Tahoma"/>
            <family val="0"/>
          </rPr>
          <t xml:space="preserve">
Used to project expense levels.</t>
        </r>
      </text>
    </comment>
    <comment ref="B36" authorId="0">
      <text>
        <r>
          <rPr>
            <b/>
            <sz val="8"/>
            <rFont val="Tahoma"/>
            <family val="0"/>
          </rPr>
          <t>Twildsmith:</t>
        </r>
        <r>
          <rPr>
            <sz val="8"/>
            <rFont val="Tahoma"/>
            <family val="0"/>
          </rPr>
          <t xml:space="preserve">
Reflects impact of rate increases that exceed claim trend.</t>
        </r>
      </text>
    </comment>
    <comment ref="B37" authorId="0">
      <text>
        <r>
          <rPr>
            <b/>
            <sz val="8"/>
            <rFont val="Tahoma"/>
            <family val="0"/>
          </rPr>
          <t>Twildsmith:</t>
        </r>
        <r>
          <rPr>
            <sz val="8"/>
            <rFont val="Tahoma"/>
            <family val="0"/>
          </rPr>
          <t xml:space="preserve">
Reflects impact of renewal rates that exceed prevailing new business rates.</t>
        </r>
      </text>
    </comment>
    <comment ref="B38" authorId="0">
      <text>
        <r>
          <rPr>
            <b/>
            <sz val="8"/>
            <rFont val="Tahoma"/>
            <family val="0"/>
          </rPr>
          <t>Twildsmith:</t>
        </r>
        <r>
          <rPr>
            <sz val="8"/>
            <rFont val="Tahoma"/>
            <family val="0"/>
          </rPr>
          <t xml:space="preserve">
Reflects fact that higher new business rates will result in fewer purchasers who expect to need only short-term coverage.  Presumably they will move towards true short-term policies or leave the market entirely.</t>
        </r>
      </text>
    </comment>
    <comment ref="D40" authorId="0">
      <text>
        <r>
          <rPr>
            <b/>
            <sz val="8"/>
            <rFont val="Tahoma"/>
            <family val="0"/>
          </rPr>
          <t>Twildsmith:</t>
        </r>
        <r>
          <rPr>
            <sz val="8"/>
            <rFont val="Tahoma"/>
            <family val="0"/>
          </rPr>
          <t xml:space="preserve">
Should never be less than 0%.</t>
        </r>
      </text>
    </comment>
    <comment ref="D39" authorId="0">
      <text>
        <r>
          <rPr>
            <b/>
            <sz val="8"/>
            <rFont val="Tahoma"/>
            <family val="0"/>
          </rPr>
          <t>Twildsmith:</t>
        </r>
        <r>
          <rPr>
            <sz val="8"/>
            <rFont val="Tahoma"/>
            <family val="0"/>
          </rPr>
          <t xml:space="preserve">
Should never be greater than 100%.</t>
        </r>
      </text>
    </comment>
    <comment ref="B56" authorId="0">
      <text>
        <r>
          <rPr>
            <b/>
            <sz val="8"/>
            <rFont val="Tahoma"/>
            <family val="0"/>
          </rPr>
          <t>Twildsmith:</t>
        </r>
        <r>
          <rPr>
            <sz val="8"/>
            <rFont val="Tahoma"/>
            <family val="0"/>
          </rPr>
          <t xml:space="preserve">
Reflects impact of rate increases that exceed claim trend.</t>
        </r>
      </text>
    </comment>
    <comment ref="D57" authorId="0">
      <text>
        <r>
          <rPr>
            <b/>
            <sz val="8"/>
            <rFont val="Tahoma"/>
            <family val="0"/>
          </rPr>
          <t>Twildsmith:</t>
        </r>
        <r>
          <rPr>
            <sz val="8"/>
            <rFont val="Tahoma"/>
            <family val="0"/>
          </rPr>
          <t xml:space="preserve">
Should never be greater than 100%.</t>
        </r>
      </text>
    </comment>
    <comment ref="D58" authorId="0">
      <text>
        <r>
          <rPr>
            <b/>
            <sz val="8"/>
            <rFont val="Tahoma"/>
            <family val="0"/>
          </rPr>
          <t>Twildsmith:</t>
        </r>
        <r>
          <rPr>
            <sz val="8"/>
            <rFont val="Tahoma"/>
            <family val="0"/>
          </rPr>
          <t xml:space="preserve">
Should never be less than 0%.</t>
        </r>
      </text>
    </comment>
    <comment ref="E70" authorId="0">
      <text>
        <r>
          <rPr>
            <b/>
            <sz val="8"/>
            <rFont val="Tahoma"/>
            <family val="0"/>
          </rPr>
          <t>Twildsmith:</t>
        </r>
        <r>
          <rPr>
            <sz val="8"/>
            <rFont val="Tahoma"/>
            <family val="0"/>
          </rPr>
          <t xml:space="preserve">
Commission paid on renewal rate increases</t>
        </r>
      </text>
    </comment>
    <comment ref="F70" authorId="0">
      <text>
        <r>
          <rPr>
            <b/>
            <sz val="8"/>
            <rFont val="Tahoma"/>
            <family val="0"/>
          </rPr>
          <t>Twildsmith:</t>
        </r>
        <r>
          <rPr>
            <sz val="8"/>
            <rFont val="Tahoma"/>
            <family val="0"/>
          </rPr>
          <t xml:space="preserve">
2.5% premium tax and 5% overhead
.
</t>
        </r>
      </text>
    </comment>
    <comment ref="D70" authorId="0">
      <text>
        <r>
          <rPr>
            <b/>
            <sz val="8"/>
            <rFont val="Tahoma"/>
            <family val="0"/>
          </rPr>
          <t>Twildsmith:</t>
        </r>
        <r>
          <rPr>
            <sz val="8"/>
            <rFont val="Tahoma"/>
            <family val="0"/>
          </rPr>
          <t xml:space="preserve">
Commissions paid on the base premium (i.e. premium at time of initial sale) + acquisition costs.</t>
        </r>
      </text>
    </comment>
    <comment ref="B51" authorId="0">
      <text>
        <r>
          <rPr>
            <b/>
            <sz val="8"/>
            <rFont val="Tahoma"/>
            <family val="0"/>
          </rPr>
          <t>Twildsmith:</t>
        </r>
        <r>
          <rPr>
            <sz val="8"/>
            <rFont val="Tahoma"/>
            <family val="0"/>
          </rPr>
          <t xml:space="preserve">
Reflects impact of new business rates that exceed the reference premium - i.e., if initial premiums rise, we would expect a slightly older, slightly less healthy group of people entering the market on average.</t>
        </r>
      </text>
    </comment>
    <comment ref="D83" authorId="0">
      <text>
        <r>
          <rPr>
            <b/>
            <sz val="8"/>
            <rFont val="Tahoma"/>
            <family val="0"/>
          </rPr>
          <t>Twildsmith:</t>
        </r>
        <r>
          <rPr>
            <sz val="8"/>
            <rFont val="Tahoma"/>
            <family val="0"/>
          </rPr>
          <t xml:space="preserve">
This is intended as a quick and dirty way of estimating RBC levels.</t>
        </r>
      </text>
    </comment>
    <comment ref="B70" authorId="1">
      <text>
        <r>
          <rPr>
            <b/>
            <sz val="10"/>
            <rFont val="Tahoma"/>
            <family val="0"/>
          </rPr>
          <t>American Academy of Actuaries:</t>
        </r>
        <r>
          <rPr>
            <sz val="10"/>
            <rFont val="Tahoma"/>
            <family val="0"/>
          </rPr>
          <t xml:space="preserve">
Monthly per person.</t>
        </r>
      </text>
    </comment>
    <comment ref="F71" authorId="0">
      <text>
        <r>
          <rPr>
            <b/>
            <sz val="8"/>
            <rFont val="Tahoma"/>
            <family val="0"/>
          </rPr>
          <t>Twildsmith:</t>
        </r>
        <r>
          <rPr>
            <sz val="8"/>
            <rFont val="Tahoma"/>
            <family val="0"/>
          </rPr>
          <t xml:space="preserve">
2.5% premium tax and 5% overhead
.
</t>
        </r>
      </text>
    </comment>
    <comment ref="F72" authorId="0">
      <text>
        <r>
          <rPr>
            <b/>
            <sz val="8"/>
            <rFont val="Tahoma"/>
            <family val="0"/>
          </rPr>
          <t>Twildsmith:</t>
        </r>
        <r>
          <rPr>
            <sz val="8"/>
            <rFont val="Tahoma"/>
            <family val="0"/>
          </rPr>
          <t xml:space="preserve">
2.5% premium tax and 5% overhead
.
</t>
        </r>
      </text>
    </comment>
    <comment ref="F73" authorId="0">
      <text>
        <r>
          <rPr>
            <b/>
            <sz val="8"/>
            <rFont val="Tahoma"/>
            <family val="0"/>
          </rPr>
          <t>Twildsmith:</t>
        </r>
        <r>
          <rPr>
            <sz val="8"/>
            <rFont val="Tahoma"/>
            <family val="0"/>
          </rPr>
          <t xml:space="preserve">
2.5% premium tax and 5% overhead
.
</t>
        </r>
      </text>
    </comment>
    <comment ref="F74" authorId="0">
      <text>
        <r>
          <rPr>
            <b/>
            <sz val="8"/>
            <rFont val="Tahoma"/>
            <family val="0"/>
          </rPr>
          <t>Twildsmith:</t>
        </r>
        <r>
          <rPr>
            <sz val="8"/>
            <rFont val="Tahoma"/>
            <family val="0"/>
          </rPr>
          <t xml:space="preserve">
2.5% premium tax and 5% overhead
.
</t>
        </r>
      </text>
    </comment>
    <comment ref="B21" authorId="2">
      <text>
        <r>
          <rPr>
            <b/>
            <sz val="8"/>
            <rFont val="Tahoma"/>
            <family val="0"/>
          </rPr>
          <t>Wildsmith:</t>
        </r>
        <r>
          <rPr>
            <sz val="8"/>
            <rFont val="Tahoma"/>
            <family val="0"/>
          </rPr>
          <t xml:space="preserve">
     Used for initial pricing at issue, and as the default trend if you don't plug anything else in for a scenario.
     The ratio of this value over 12% is applied to the pre-established patterns of trend selected to developed the "actual trend" scenario to be used.  This way the various scenarios for the way in which trend varies over time are adjusted for the assumptions we make here about the relative impact of cost increases, benefit leveraging and changes in benefits over time.</t>
        </r>
      </text>
    </comment>
    <comment ref="Q7" authorId="0">
      <text>
        <r>
          <rPr>
            <b/>
            <sz val="8"/>
            <rFont val="Tahoma"/>
            <family val="0"/>
          </rPr>
          <t>Twildsmith:</t>
        </r>
        <r>
          <rPr>
            <sz val="8"/>
            <rFont val="Tahoma"/>
            <family val="0"/>
          </rPr>
          <t xml:space="preserve">
Right now block 1 needs to be introduced in year one, because we're using it to calculate the expected loss ratios for a block.  We can probably fix that, but I haven't gotten around to doing it yet.
In general, don't mess with the assumptions outlining when blocks are introduced and how long the are actively marketed, unless you really, really know what you're doing.   The model will blow up if you have two blocks being actively marketed during the same calendar year, and since the inter-block-subsidy model presupposes the current pattern in some of its hard-coded formulas, it will blow up unless the current pattern of each block being marketed for three years, and then superceded by a new block, is maintained.</t>
        </r>
      </text>
    </comment>
    <comment ref="B106" authorId="0">
      <text>
        <r>
          <rPr>
            <b/>
            <sz val="8"/>
            <rFont val="Tahoma"/>
            <family val="0"/>
          </rPr>
          <t>Twildsmith:</t>
        </r>
        <r>
          <rPr>
            <sz val="8"/>
            <rFont val="Tahoma"/>
            <family val="0"/>
          </rPr>
          <t xml:space="preserve">
The various trend scenarios were originally developed presupposing a base trend level of 12%.  As the assumptions for leveraging and benefit changes are varied, we need to rebase the trend scenarios.  We do this by using the ratio of the currently assumed combined trend level to 12%.</t>
        </r>
      </text>
    </comment>
    <comment ref="D4" authorId="0">
      <text>
        <r>
          <rPr>
            <b/>
            <sz val="8"/>
            <rFont val="Tahoma"/>
            <family val="0"/>
          </rPr>
          <t>Twildsmith:</t>
        </r>
        <r>
          <rPr>
            <sz val="8"/>
            <rFont val="Tahoma"/>
            <family val="0"/>
          </rPr>
          <t xml:space="preserve">
Don't mess with the assumptions outlining when blocks are introduced and how long the are actively marketed, unless you really, really know what you're doing.   The model will blow up if you have two blocks being actively marketed during the same calendar year, and since the inter-block-subsidy model presupposes the current pattern in some of its hard-coded formulas, it will blow up unless the current pattern of each block being marketed for three years, and then superceded by a new block, is maintained.</t>
        </r>
      </text>
    </comment>
  </commentList>
</comments>
</file>

<file path=xl/sharedStrings.xml><?xml version="1.0" encoding="utf-8"?>
<sst xmlns="http://schemas.openxmlformats.org/spreadsheetml/2006/main" count="173" uniqueCount="132">
  <si>
    <t>AAA Rate Filing Task Force</t>
  </si>
  <si>
    <t>annually</t>
  </si>
  <si>
    <t>New Sales Years 6 - 10</t>
  </si>
  <si>
    <t>New Sales Years 11 - 15</t>
  </si>
  <si>
    <t>Aging trend</t>
  </si>
  <si>
    <t xml:space="preserve">  (exclusive of aging and duration)</t>
  </si>
  <si>
    <t>PMPM</t>
  </si>
  <si>
    <t>Starting claims cost</t>
  </si>
  <si>
    <t>Standard Lives</t>
  </si>
  <si>
    <t>Annual lapse rates:</t>
  </si>
  <si>
    <t>Year 1</t>
  </si>
  <si>
    <t>Year 2</t>
  </si>
  <si>
    <t>Year 3</t>
  </si>
  <si>
    <t>Year 4</t>
  </si>
  <si>
    <t>Year 5+</t>
  </si>
  <si>
    <t>Impaired Lives</t>
  </si>
  <si>
    <t>Interest</t>
  </si>
  <si>
    <t>"</t>
  </si>
  <si>
    <t>Annual lapse rate:</t>
  </si>
  <si>
    <t>(all first year sales are 100% standard lives)</t>
  </si>
  <si>
    <t>Duration</t>
  </si>
  <si>
    <t>Miscellaneous Assumptions</t>
  </si>
  <si>
    <t>Year</t>
  </si>
  <si>
    <t>Renewal</t>
  </si>
  <si>
    <t>Reference Premium</t>
  </si>
  <si>
    <t>Factors</t>
  </si>
  <si>
    <t>Base Lapse Rates</t>
  </si>
  <si>
    <t>Healthy</t>
  </si>
  <si>
    <t>Impaired</t>
  </si>
  <si>
    <t>Market Price Sensitivity</t>
  </si>
  <si>
    <t>Carrier Price Sensitivity</t>
  </si>
  <si>
    <t>New Sales Years 16 - 20</t>
  </si>
  <si>
    <t>Per Policy</t>
  </si>
  <si>
    <t>% Prem.</t>
  </si>
  <si>
    <t>% Claims</t>
  </si>
  <si>
    <t>Inflation</t>
  </si>
  <si>
    <t>Expenses</t>
  </si>
  <si>
    <t>Prem Growth w/age</t>
  </si>
  <si>
    <t xml:space="preserve">  (How fast claim costs rise with age)</t>
  </si>
  <si>
    <t xml:space="preserve">  (How fast premiums increase with age: Normally = aging trend)</t>
  </si>
  <si>
    <t>Lapse Rate Adjustment:</t>
  </si>
  <si>
    <t>Relation to Trend:</t>
  </si>
  <si>
    <t>Relation to Market:</t>
  </si>
  <si>
    <t>Relation to Sale:</t>
  </si>
  <si>
    <t>Max. Annual Rate:</t>
  </si>
  <si>
    <t>Min. Annual Rate</t>
  </si>
  <si>
    <t>Discount at Introduction:</t>
  </si>
  <si>
    <t xml:space="preserve">  (Discount off market premium at product introduction)</t>
  </si>
  <si>
    <t>lx</t>
  </si>
  <si>
    <t>Standard</t>
  </si>
  <si>
    <t>Total</t>
  </si>
  <si>
    <t>Average</t>
  </si>
  <si>
    <t>Annual Claim Costs</t>
  </si>
  <si>
    <t>Lapse Rt.</t>
  </si>
  <si>
    <t>&amp; Lapse</t>
  </si>
  <si>
    <t>Impact of Assumed Duration Factors and Lapse Rates Over Time</t>
  </si>
  <si>
    <t>Calculates the expected pattern of claims over time if base lapse rates and assumed duration factors hold true.</t>
  </si>
  <si>
    <t>Min. Annual Rate:</t>
  </si>
  <si>
    <t>Maximum Rate Increase:</t>
  </si>
  <si>
    <t xml:space="preserve">  New business sales in each year are adjusted by:</t>
  </si>
  <si>
    <t xml:space="preserve">  ( X )*(market new biz. premium / reference premium - 1)</t>
  </si>
  <si>
    <t xml:space="preserve">  ( Y )*(carrier new biz. premium / market new biz. premium - 1)</t>
  </si>
  <si>
    <t xml:space="preserve">   +  (Premium Increase - Claim Trend) * X%</t>
  </si>
  <si>
    <t xml:space="preserve">   Maximum lapse rate experienced in any given year</t>
  </si>
  <si>
    <t xml:space="preserve">   Minimum lapse rate experienced in any given year</t>
  </si>
  <si>
    <t xml:space="preserve">   + (Premium Increase - Claim Trend) * X%</t>
  </si>
  <si>
    <t>(right now, only used to calculate net present values at end)</t>
  </si>
  <si>
    <t>Commissions</t>
  </si>
  <si>
    <t>Other</t>
  </si>
  <si>
    <t>Base</t>
  </si>
  <si>
    <t>Morbidity Adjustment:</t>
  </si>
  <si>
    <t xml:space="preserve">   + (Original New Bus Prem / Reference Prem - 1) * X%</t>
  </si>
  <si>
    <t>Probability of becoming impaired:</t>
  </si>
  <si>
    <t>Impairment</t>
  </si>
  <si>
    <t>Rate of</t>
  </si>
  <si>
    <t xml:space="preserve">  (Premium roughly based on 60% lifetime loss ration for the baseline scenario)</t>
  </si>
  <si>
    <t xml:space="preserve">   (These all assume rate increases = trend + aging)</t>
  </si>
  <si>
    <t>New Sales Year 1</t>
  </si>
  <si>
    <t>New Sales Year 2</t>
  </si>
  <si>
    <t>Global Modeling Assumptions (common to all scenarios)</t>
  </si>
  <si>
    <t>Illustrative - intended to help in developing and evaluating the baseline assumptions.  The results are not otherwise used.</t>
  </si>
  <si>
    <t>Factor</t>
  </si>
  <si>
    <t>RBC as %'age of Premiums:</t>
  </si>
  <si>
    <t>Normalized</t>
  </si>
  <si>
    <t>Opportunity cost of Capital:</t>
  </si>
  <si>
    <t>New Sales Year 4</t>
  </si>
  <si>
    <t>New Sales Year 5</t>
  </si>
  <si>
    <t>New Sales Year 3</t>
  </si>
  <si>
    <t>5 +</t>
  </si>
  <si>
    <t>Pattern of</t>
  </si>
  <si>
    <t>Regulatory Dampening on Rate Increases</t>
  </si>
  <si>
    <t xml:space="preserve">Requested </t>
  </si>
  <si>
    <t>Increase</t>
  </si>
  <si>
    <t>Dampening</t>
  </si>
  <si>
    <t>&gt;</t>
  </si>
  <si>
    <t>&lt;</t>
  </si>
  <si>
    <t>Base Trend:</t>
  </si>
  <si>
    <t>Leveraging Trend:</t>
  </si>
  <si>
    <t>Combined trend</t>
  </si>
  <si>
    <t>Benefit Changes:</t>
  </si>
  <si>
    <t>AMERICAN ACADEMY OF ACTUARIES</t>
  </si>
  <si>
    <t>RATE FILING TASK FORCE</t>
  </si>
  <si>
    <t>Claim Trend Scenarios</t>
  </si>
  <si>
    <t>Medical</t>
  </si>
  <si>
    <t>CPI+5%</t>
  </si>
  <si>
    <t>CPI</t>
  </si>
  <si>
    <t>Medium</t>
  </si>
  <si>
    <t>High</t>
  </si>
  <si>
    <t>Low</t>
  </si>
  <si>
    <t>Jump</t>
  </si>
  <si>
    <t>Drop</t>
  </si>
  <si>
    <t>Peak</t>
  </si>
  <si>
    <t>Valley</t>
  </si>
  <si>
    <t>CyclicA</t>
  </si>
  <si>
    <t>CyclicB</t>
  </si>
  <si>
    <t>History</t>
  </si>
  <si>
    <t>Trend Scenario:</t>
  </si>
  <si>
    <t xml:space="preserve">   (Must be a number between 1 and 10 inclusive)</t>
  </si>
  <si>
    <t>Block Assumptions</t>
  </si>
  <si>
    <t>Baseline New Business Sales</t>
  </si>
  <si>
    <t>Block</t>
  </si>
  <si>
    <t>Introduced</t>
  </si>
  <si>
    <t>Global</t>
  </si>
  <si>
    <t xml:space="preserve">Block </t>
  </si>
  <si>
    <t>Pattern</t>
  </si>
  <si>
    <t>Claim Trend for Initial Pricing</t>
  </si>
  <si>
    <t>Actual Trend</t>
  </si>
  <si>
    <t xml:space="preserve">   * ( (Ren Prem / Market New Biz Prem - 1) * Y% + 1)</t>
  </si>
  <si>
    <t xml:space="preserve">   - (Original New Bus. Prem / Reference Prem - 1) * Z%  (First 3 Years Only!)</t>
  </si>
  <si>
    <t>Pricing</t>
  </si>
  <si>
    <t>Actual</t>
  </si>
  <si>
    <t>Test</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</si>
</sst>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_(* #,##0.0_);_(* \(#,##0.0\);_(* &quot;-&quot;??_);_(@_)"/>
    <numFmt numFmtId="168" formatCode="_(* #,##0_);_(* \(#,##0\);_(* &quot;-&quot;??_);_(@_)"/>
    <numFmt numFmtId="169" formatCode="_(&quot;$&quot;* #,##0.000_);_(&quot;$&quot;* \(#,##0.000\);_(&quot;$&quot;* &quot;-&quot;??_);_(@_)"/>
    <numFmt numFmtId="170" formatCode="0.0000"/>
    <numFmt numFmtId="171" formatCode="0.000"/>
    <numFmt numFmtId="172" formatCode="0.0"/>
    <numFmt numFmtId="173" formatCode="&quot;$&quot;#,##0.0_);[Red]\(&quot;$&quot;#,##0.0\)"/>
    <numFmt numFmtId="174" formatCode="0.000000"/>
    <numFmt numFmtId="175" formatCode="0.00000"/>
    <numFmt numFmtId="176" formatCode="&quot;$&quot;#,##0"/>
    <numFmt numFmtId="177" formatCode="&quot;$&quot;#,##0.00"/>
    <numFmt numFmtId="178" formatCode="_(&quot;$&quot;* #,##0.0_);_(&quot;$&quot;* \(#,##0.0\);_(&quot;$&quot;* &quot;-&quot;?_);_(@_)"/>
    <numFmt numFmtId="179" formatCode="&quot;$&quot;#,##0.000_);\(&quot;$&quot;#,##0.000\)"/>
    <numFmt numFmtId="180" formatCode="&quot;$&quot;#,##0.000_);[Red]\(&quot;$&quot;#,##0.000\)"/>
    <numFmt numFmtId="181" formatCode="#,##0.000"/>
    <numFmt numFmtId="182" formatCode="_(* #,##0.0_);_(* \(#,##0.0\);_(* &quot;-&quot;?_);_(@_)"/>
    <numFmt numFmtId="183" formatCode="_(* #,##0.000_);_(* \(#,##0.000\);_(* &quot;-&quot;??_);_(@_)"/>
    <numFmt numFmtId="184" formatCode="#,##0.0"/>
    <numFmt numFmtId="185" formatCode="_(* #,##0.000_);_(* \(#,##0.000\);_(* &quot;-&quot;???_);_(@_)"/>
    <numFmt numFmtId="186" formatCode="_(* #,##0.0000_);_(* \(#,##0.0000\);_(* &quot;-&quot;??_);_(@_)"/>
    <numFmt numFmtId="187" formatCode="0.000000000000000%"/>
    <numFmt numFmtId="188" formatCode="&quot;$&quot;#,##0.0"/>
    <numFmt numFmtId="189" formatCode="0.0000%"/>
    <numFmt numFmtId="190" formatCode="0.000000000000000000000%"/>
    <numFmt numFmtId="191" formatCode="0.00000%"/>
    <numFmt numFmtId="192" formatCode="0.000000%"/>
    <numFmt numFmtId="193" formatCode="0.000%"/>
    <numFmt numFmtId="194" formatCode="#,##0.0000"/>
    <numFmt numFmtId="195" formatCode="#,##0.00000"/>
  </numFmts>
  <fonts count="23">
    <font>
      <sz val="10"/>
      <name val="Arial"/>
      <family val="0"/>
    </font>
    <font>
      <sz val="12"/>
      <name val="Times New Roman"/>
      <family val="1"/>
    </font>
    <font>
      <u val="single"/>
      <sz val="12"/>
      <name val="Times New Roman"/>
      <family val="1"/>
    </font>
    <font>
      <b/>
      <sz val="12"/>
      <name val="Times New Roman"/>
      <family val="1"/>
    </font>
    <font>
      <b/>
      <i/>
      <sz val="14"/>
      <name val="Times New Roman"/>
      <family val="1"/>
    </font>
    <font>
      <sz val="14"/>
      <name val="Times New Roman"/>
      <family val="1"/>
    </font>
    <font>
      <b/>
      <u val="single"/>
      <sz val="12"/>
      <name val="Times New Roman"/>
      <family val="1"/>
    </font>
    <font>
      <sz val="8"/>
      <name val="Tahoma"/>
      <family val="0"/>
    </font>
    <font>
      <b/>
      <sz val="8"/>
      <name val="Tahoma"/>
      <family val="0"/>
    </font>
    <font>
      <b/>
      <sz val="14"/>
      <name val="Arial"/>
      <family val="2"/>
    </font>
    <font>
      <sz val="12"/>
      <name val="Arial"/>
      <family val="0"/>
    </font>
    <font>
      <u val="single"/>
      <sz val="12"/>
      <name val="Arial"/>
      <family val="2"/>
    </font>
    <font>
      <sz val="10"/>
      <name val="Tahoma"/>
      <family val="0"/>
    </font>
    <font>
      <b/>
      <sz val="10"/>
      <name val="Tahoma"/>
      <family val="0"/>
    </font>
    <font>
      <u val="single"/>
      <sz val="10"/>
      <color indexed="12"/>
      <name val="Arial"/>
      <family val="0"/>
    </font>
    <font>
      <u val="single"/>
      <sz val="10"/>
      <color indexed="36"/>
      <name val="Arial"/>
      <family val="0"/>
    </font>
    <font>
      <b/>
      <sz val="14"/>
      <name val="Times New Roman"/>
      <family val="1"/>
    </font>
    <font>
      <sz val="10"/>
      <color indexed="10"/>
      <name val="Arial"/>
      <family val="0"/>
    </font>
    <font>
      <b/>
      <sz val="21.75"/>
      <name val="Arial"/>
      <family val="0"/>
    </font>
    <font>
      <b/>
      <sz val="18.25"/>
      <name val="Arial"/>
      <family val="0"/>
    </font>
    <font>
      <sz val="18.25"/>
      <name val="Arial"/>
      <family val="0"/>
    </font>
    <font>
      <sz val="18"/>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3" fontId="0" fillId="0" borderId="0">
      <alignment horizontal="right"/>
      <protection/>
    </xf>
    <xf numFmtId="0" fontId="0" fillId="0" borderId="0">
      <alignment/>
      <protection/>
    </xf>
    <xf numFmtId="9" fontId="0" fillId="0" borderId="0" applyFont="0" applyFill="0" applyBorder="0" applyAlignment="0" applyProtection="0"/>
  </cellStyleXfs>
  <cellXfs count="77">
    <xf numFmtId="0" fontId="0" fillId="0" borderId="0" xfId="0" applyAlignment="1">
      <alignment/>
    </xf>
    <xf numFmtId="0" fontId="1" fillId="0" borderId="0" xfId="0" applyFont="1" applyAlignment="1">
      <alignment/>
    </xf>
    <xf numFmtId="9" fontId="1" fillId="0" borderId="0" xfId="0" applyNumberFormat="1" applyFont="1" applyAlignment="1">
      <alignment/>
    </xf>
    <xf numFmtId="6" fontId="1" fillId="0" borderId="0" xfId="0" applyNumberFormat="1" applyFont="1" applyAlignment="1">
      <alignment/>
    </xf>
    <xf numFmtId="0" fontId="2" fillId="0" borderId="0" xfId="0" applyFont="1" applyAlignment="1">
      <alignment/>
    </xf>
    <xf numFmtId="43" fontId="1" fillId="0" borderId="0" xfId="15" applyFont="1" applyAlignment="1">
      <alignment/>
    </xf>
    <xf numFmtId="0" fontId="1" fillId="0" borderId="0" xfId="0" applyFont="1" applyAlignment="1">
      <alignment horizontal="center"/>
    </xf>
    <xf numFmtId="0" fontId="4" fillId="0" borderId="0" xfId="0" applyFont="1" applyAlignment="1">
      <alignment/>
    </xf>
    <xf numFmtId="0" fontId="5" fillId="0" borderId="0" xfId="0" applyFont="1" applyAlignment="1">
      <alignment/>
    </xf>
    <xf numFmtId="171" fontId="1" fillId="0" borderId="0" xfId="0" applyNumberFormat="1" applyFont="1" applyAlignment="1">
      <alignment/>
    </xf>
    <xf numFmtId="0" fontId="1" fillId="0" borderId="0" xfId="0" applyFont="1" applyAlignment="1">
      <alignment horizontal="left"/>
    </xf>
    <xf numFmtId="0" fontId="6" fillId="0" borderId="0" xfId="0" applyFont="1" applyAlignment="1">
      <alignment/>
    </xf>
    <xf numFmtId="0" fontId="1" fillId="0" borderId="0" xfId="0" applyFont="1" applyBorder="1" applyAlignment="1">
      <alignment horizontal="center"/>
    </xf>
    <xf numFmtId="0" fontId="2" fillId="0" borderId="0" xfId="0" applyFont="1" applyAlignment="1">
      <alignment horizontal="center"/>
    </xf>
    <xf numFmtId="9" fontId="1" fillId="0" borderId="0" xfId="0" applyNumberFormat="1" applyFont="1" applyAlignment="1" applyProtection="1">
      <alignment/>
      <protection locked="0"/>
    </xf>
    <xf numFmtId="3" fontId="1" fillId="0" borderId="0" xfId="0" applyNumberFormat="1" applyFont="1" applyAlignment="1" applyProtection="1">
      <alignment/>
      <protection locked="0"/>
    </xf>
    <xf numFmtId="0" fontId="1" fillId="0" borderId="0" xfId="0" applyFont="1" applyAlignment="1" applyProtection="1">
      <alignment/>
      <protection locked="0"/>
    </xf>
    <xf numFmtId="6" fontId="1" fillId="0" borderId="0" xfId="0" applyNumberFormat="1" applyFont="1" applyAlignment="1" applyProtection="1">
      <alignment/>
      <protection locked="0"/>
    </xf>
    <xf numFmtId="171" fontId="1" fillId="0" borderId="0" xfId="0" applyNumberFormat="1" applyFont="1" applyAlignment="1" applyProtection="1">
      <alignment/>
      <protection locked="0"/>
    </xf>
    <xf numFmtId="164" fontId="1" fillId="0" borderId="0" xfId="23" applyNumberFormat="1" applyFont="1" applyFill="1" applyAlignment="1" applyProtection="1">
      <alignment/>
      <protection locked="0"/>
    </xf>
    <xf numFmtId="172" fontId="1" fillId="0" borderId="0" xfId="0" applyNumberFormat="1" applyFont="1" applyAlignment="1" applyProtection="1">
      <alignment/>
      <protection locked="0"/>
    </xf>
    <xf numFmtId="43" fontId="2" fillId="0" borderId="0" xfId="15" applyFont="1" applyAlignment="1">
      <alignment/>
    </xf>
    <xf numFmtId="177" fontId="1" fillId="0" borderId="0" xfId="0" applyNumberFormat="1" applyFont="1" applyAlignment="1">
      <alignment/>
    </xf>
    <xf numFmtId="164" fontId="1" fillId="0" borderId="0" xfId="0" applyNumberFormat="1" applyFont="1" applyAlignment="1">
      <alignment/>
    </xf>
    <xf numFmtId="164" fontId="1" fillId="0" borderId="0" xfId="15" applyNumberFormat="1" applyFont="1" applyAlignment="1">
      <alignment/>
    </xf>
    <xf numFmtId="176" fontId="0" fillId="0" borderId="0" xfId="0" applyNumberFormat="1" applyAlignment="1">
      <alignment/>
    </xf>
    <xf numFmtId="0" fontId="0" fillId="0" borderId="0" xfId="0" applyFont="1" applyAlignment="1">
      <alignment/>
    </xf>
    <xf numFmtId="0" fontId="9" fillId="0" borderId="0" xfId="0" applyFont="1" applyAlignment="1">
      <alignment/>
    </xf>
    <xf numFmtId="0" fontId="10" fillId="0" borderId="0" xfId="0" applyFont="1" applyAlignment="1">
      <alignment/>
    </xf>
    <xf numFmtId="10" fontId="10" fillId="0" borderId="0" xfId="0" applyNumberFormat="1" applyFont="1" applyAlignment="1">
      <alignment/>
    </xf>
    <xf numFmtId="10" fontId="10" fillId="2" borderId="0" xfId="0" applyNumberFormat="1" applyFont="1" applyFill="1" applyAlignment="1">
      <alignment/>
    </xf>
    <xf numFmtId="10" fontId="1" fillId="0" borderId="0" xfId="0" applyNumberFormat="1" applyFont="1" applyAlignment="1">
      <alignment/>
    </xf>
    <xf numFmtId="0" fontId="10" fillId="0" borderId="0" xfId="0" applyFont="1" applyAlignment="1">
      <alignment horizontal="center"/>
    </xf>
    <xf numFmtId="0" fontId="3" fillId="3" borderId="0" xfId="0" applyFont="1" applyFill="1" applyAlignment="1">
      <alignment horizontal="center"/>
    </xf>
    <xf numFmtId="9" fontId="1" fillId="3" borderId="0" xfId="0" applyNumberFormat="1" applyFont="1" applyFill="1" applyAlignment="1">
      <alignment/>
    </xf>
    <xf numFmtId="164" fontId="1" fillId="3" borderId="0" xfId="0" applyNumberFormat="1" applyFont="1" applyFill="1" applyAlignment="1">
      <alignment/>
    </xf>
    <xf numFmtId="3" fontId="1" fillId="3" borderId="0" xfId="0" applyNumberFormat="1" applyFont="1" applyFill="1" applyAlignment="1">
      <alignment/>
    </xf>
    <xf numFmtId="171" fontId="1" fillId="3" borderId="0" xfId="0" applyNumberFormat="1" applyFont="1" applyFill="1" applyAlignment="1">
      <alignment/>
    </xf>
    <xf numFmtId="6" fontId="10" fillId="3" borderId="0" xfId="0" applyNumberFormat="1" applyFont="1" applyFill="1" applyAlignment="1">
      <alignment/>
    </xf>
    <xf numFmtId="176" fontId="10" fillId="3" borderId="0" xfId="0" applyNumberFormat="1" applyFont="1" applyFill="1" applyAlignment="1">
      <alignment/>
    </xf>
    <xf numFmtId="181" fontId="1" fillId="3" borderId="0" xfId="0" applyNumberFormat="1" applyFont="1" applyFill="1" applyAlignment="1">
      <alignment/>
    </xf>
    <xf numFmtId="10" fontId="1" fillId="0" borderId="0" xfId="0" applyNumberFormat="1" applyFont="1" applyAlignment="1" applyProtection="1">
      <alignment/>
      <protection locked="0"/>
    </xf>
    <xf numFmtId="0" fontId="1" fillId="0" borderId="0" xfId="0" applyFont="1" applyAlignment="1">
      <alignment horizontal="right"/>
    </xf>
    <xf numFmtId="164" fontId="1" fillId="0" borderId="0" xfId="0" applyNumberFormat="1" applyFont="1" applyAlignment="1">
      <alignment horizontal="right"/>
    </xf>
    <xf numFmtId="3" fontId="0" fillId="0" borderId="0" xfId="21">
      <alignment horizontal="right"/>
      <protection/>
    </xf>
    <xf numFmtId="1" fontId="16" fillId="0" borderId="0" xfId="21" applyNumberFormat="1" applyFont="1" applyAlignment="1">
      <alignment horizontal="center"/>
      <protection/>
    </xf>
    <xf numFmtId="1" fontId="3" fillId="0" borderId="0" xfId="21" applyNumberFormat="1" applyFont="1" applyAlignment="1">
      <alignment horizontal="center"/>
      <protection/>
    </xf>
    <xf numFmtId="164" fontId="0" fillId="0" borderId="0" xfId="23" applyNumberFormat="1" applyAlignment="1">
      <alignment horizontal="right"/>
    </xf>
    <xf numFmtId="0" fontId="1" fillId="0" borderId="0" xfId="22" applyFont="1">
      <alignment/>
      <protection/>
    </xf>
    <xf numFmtId="0" fontId="1" fillId="0" borderId="0" xfId="22" applyFont="1" applyAlignment="1">
      <alignment horizontal="right"/>
      <protection/>
    </xf>
    <xf numFmtId="0" fontId="1" fillId="0" borderId="0" xfId="22" applyFont="1" applyAlignment="1" quotePrefix="1">
      <alignment horizontal="right"/>
      <protection/>
    </xf>
    <xf numFmtId="184" fontId="0" fillId="0" borderId="0" xfId="21" applyNumberFormat="1">
      <alignment horizontal="right"/>
      <protection/>
    </xf>
    <xf numFmtId="1" fontId="0" fillId="0" borderId="0" xfId="21" applyNumberFormat="1">
      <alignment horizontal="right"/>
      <protection/>
    </xf>
    <xf numFmtId="181" fontId="0" fillId="0" borderId="0" xfId="21" applyNumberFormat="1">
      <alignment horizontal="right"/>
      <protection/>
    </xf>
    <xf numFmtId="181" fontId="17" fillId="0" borderId="0" xfId="21" applyNumberFormat="1" applyFont="1">
      <alignment horizontal="right"/>
      <protection/>
    </xf>
    <xf numFmtId="0" fontId="3" fillId="0" borderId="0" xfId="0" applyFont="1" applyAlignment="1">
      <alignment/>
    </xf>
    <xf numFmtId="0" fontId="1" fillId="0" borderId="0" xfId="0" applyFont="1" applyFill="1" applyAlignment="1">
      <alignment/>
    </xf>
    <xf numFmtId="0" fontId="3" fillId="0" borderId="0" xfId="0" applyFont="1" applyAlignment="1">
      <alignment horizontal="center"/>
    </xf>
    <xf numFmtId="0" fontId="6" fillId="0" borderId="0" xfId="0" applyFont="1" applyAlignment="1">
      <alignment horizontal="center"/>
    </xf>
    <xf numFmtId="3" fontId="1" fillId="2" borderId="0" xfId="0" applyNumberFormat="1" applyFont="1" applyFill="1" applyAlignment="1">
      <alignment horizontal="center"/>
    </xf>
    <xf numFmtId="0" fontId="1" fillId="2" borderId="0" xfId="0" applyFont="1" applyFill="1" applyAlignment="1">
      <alignment/>
    </xf>
    <xf numFmtId="0" fontId="1" fillId="0" borderId="0" xfId="0" applyFont="1" applyFill="1" applyAlignment="1">
      <alignment horizontal="center"/>
    </xf>
    <xf numFmtId="10" fontId="1" fillId="2" borderId="0" xfId="0" applyNumberFormat="1" applyFont="1" applyFill="1" applyAlignment="1" applyProtection="1">
      <alignment/>
      <protection/>
    </xf>
    <xf numFmtId="0" fontId="1" fillId="2" borderId="0" xfId="0" applyFont="1" applyFill="1" applyAlignment="1" applyProtection="1">
      <alignment horizontal="center"/>
      <protection/>
    </xf>
    <xf numFmtId="164" fontId="1" fillId="2" borderId="0" xfId="23" applyNumberFormat="1" applyFont="1" applyFill="1" applyAlignment="1" applyProtection="1">
      <alignment/>
      <protection/>
    </xf>
    <xf numFmtId="3" fontId="1" fillId="2" borderId="0" xfId="0" applyNumberFormat="1" applyFont="1" applyFill="1" applyAlignment="1" applyProtection="1">
      <alignment/>
      <protection locked="0"/>
    </xf>
    <xf numFmtId="3" fontId="1" fillId="2" borderId="0" xfId="0" applyNumberFormat="1" applyFont="1" applyFill="1" applyAlignment="1">
      <alignment/>
    </xf>
    <xf numFmtId="0" fontId="1" fillId="2" borderId="0" xfId="0" applyFont="1" applyFill="1" applyAlignment="1" applyProtection="1">
      <alignment/>
      <protection locked="0"/>
    </xf>
    <xf numFmtId="0" fontId="1" fillId="2" borderId="0" xfId="0" applyFont="1" applyFill="1" applyAlignment="1">
      <alignment horizontal="center"/>
    </xf>
    <xf numFmtId="0" fontId="1" fillId="2" borderId="0" xfId="0" applyFont="1" applyFill="1" applyBorder="1" applyAlignment="1">
      <alignment horizontal="center"/>
    </xf>
    <xf numFmtId="9" fontId="1" fillId="0" borderId="0" xfId="0" applyNumberFormat="1" applyFont="1" applyAlignment="1" applyProtection="1">
      <alignment horizontal="center"/>
      <protection locked="0"/>
    </xf>
    <xf numFmtId="9" fontId="1" fillId="0" borderId="0" xfId="23" applyFont="1" applyAlignment="1">
      <alignment/>
    </xf>
    <xf numFmtId="0" fontId="2" fillId="0" borderId="0" xfId="0" applyFont="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0" xfId="0" applyFont="1" applyAlignment="1">
      <alignment horizontal="center"/>
    </xf>
    <xf numFmtId="0" fontId="11" fillId="0" borderId="0" xfId="0" applyFont="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Claim Trend Scenarios 030103"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latin typeface="Arial"/>
                <a:ea typeface="Arial"/>
                <a:cs typeface="Arial"/>
              </a:rPr>
              <a:t>Claim Trend Scenarios</a:t>
            </a:r>
          </a:p>
        </c:rich>
      </c:tx>
      <c:layout/>
      <c:spPr>
        <a:noFill/>
        <a:ln>
          <a:noFill/>
        </a:ln>
      </c:spPr>
    </c:title>
    <c:plotArea>
      <c:layout>
        <c:manualLayout>
          <c:xMode val="edge"/>
          <c:yMode val="edge"/>
          <c:x val="0.015"/>
          <c:y val="0.17925"/>
          <c:w val="0.76225"/>
          <c:h val="0.6985"/>
        </c:manualLayout>
      </c:layout>
      <c:lineChart>
        <c:grouping val="standard"/>
        <c:varyColors val="0"/>
        <c:ser>
          <c:idx val="0"/>
          <c:order val="0"/>
          <c:tx>
            <c:strRef>
              <c:f>'Trend Scenarios'!$B$8</c:f>
              <c:strCache>
                <c:ptCount val="1"/>
                <c:pt idx="0">
                  <c:v>Medium</c:v>
                </c:pt>
              </c:strCache>
            </c:strRef>
          </c:tx>
          <c:extLst>
            <c:ext xmlns:c14="http://schemas.microsoft.com/office/drawing/2007/8/2/chart" uri="{6F2FDCE9-48DA-4B69-8628-5D25D57E5C99}">
              <c14:invertSolidFillFmt>
                <c14:spPr>
                  <a:solidFill>
                    <a:srgbClr val="000000"/>
                  </a:solidFill>
                </c14:spPr>
              </c14:invertSolidFillFmt>
            </c:ext>
          </c:extLst>
          <c:val>
            <c:numRef>
              <c:f>'Trend Scenarios'!$B$9:$B$38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1"/>
          <c:order val="1"/>
          <c:tx>
            <c:strRef>
              <c:f>'Trend Scenarios'!$C$8</c:f>
              <c:strCache>
                <c:ptCount val="1"/>
                <c:pt idx="0">
                  <c:v>High</c:v>
                </c:pt>
              </c:strCache>
            </c:strRef>
          </c:tx>
          <c:extLst>
            <c:ext xmlns:c14="http://schemas.microsoft.com/office/drawing/2007/8/2/chart" uri="{6F2FDCE9-48DA-4B69-8628-5D25D57E5C99}">
              <c14:invertSolidFillFmt>
                <c14:spPr>
                  <a:solidFill>
                    <a:srgbClr val="000000"/>
                  </a:solidFill>
                </c14:spPr>
              </c14:invertSolidFillFmt>
            </c:ext>
          </c:extLst>
          <c:val>
            <c:numRef>
              <c:f>'Trend Scenarios'!$C$9:$C$38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2"/>
          <c:order val="2"/>
          <c:tx>
            <c:strRef>
              <c:f>'Trend Scenarios'!$D$8</c:f>
              <c:strCache>
                <c:ptCount val="1"/>
                <c:pt idx="0">
                  <c:v>Low</c:v>
                </c:pt>
              </c:strCache>
            </c:strRef>
          </c:tx>
          <c:extLst>
            <c:ext xmlns:c14="http://schemas.microsoft.com/office/drawing/2007/8/2/chart" uri="{6F2FDCE9-48DA-4B69-8628-5D25D57E5C99}">
              <c14:invertSolidFillFmt>
                <c14:spPr>
                  <a:solidFill>
                    <a:srgbClr val="000000"/>
                  </a:solidFill>
                </c14:spPr>
              </c14:invertSolidFillFmt>
            </c:ext>
          </c:extLst>
          <c:val>
            <c:numRef>
              <c:f>'Trend Scenarios'!$D$9:$D$38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3"/>
          <c:order val="3"/>
          <c:tx>
            <c:strRef>
              <c:f>'Trend Scenarios'!$E$8</c:f>
              <c:strCache>
                <c:ptCount val="1"/>
                <c:pt idx="0">
                  <c:v>Jump</c:v>
                </c:pt>
              </c:strCache>
            </c:strRef>
          </c:tx>
          <c:extLst>
            <c:ext xmlns:c14="http://schemas.microsoft.com/office/drawing/2007/8/2/chart" uri="{6F2FDCE9-48DA-4B69-8628-5D25D57E5C99}">
              <c14:invertSolidFillFmt>
                <c14:spPr>
                  <a:solidFill>
                    <a:srgbClr val="000000"/>
                  </a:solidFill>
                </c14:spPr>
              </c14:invertSolidFillFmt>
            </c:ext>
          </c:extLst>
          <c:val>
            <c:numRef>
              <c:f>'Trend Scenarios'!$E$9:$E$38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4"/>
          <c:order val="4"/>
          <c:tx>
            <c:strRef>
              <c:f>'Trend Scenarios'!$F$8</c:f>
              <c:strCache>
                <c:ptCount val="1"/>
                <c:pt idx="0">
                  <c:v>Drop</c:v>
                </c:pt>
              </c:strCache>
            </c:strRef>
          </c:tx>
          <c:extLst>
            <c:ext xmlns:c14="http://schemas.microsoft.com/office/drawing/2007/8/2/chart" uri="{6F2FDCE9-48DA-4B69-8628-5D25D57E5C99}">
              <c14:invertSolidFillFmt>
                <c14:spPr>
                  <a:solidFill>
                    <a:srgbClr val="000000"/>
                  </a:solidFill>
                </c14:spPr>
              </c14:invertSolidFillFmt>
            </c:ext>
          </c:extLst>
          <c:val>
            <c:numRef>
              <c:f>'Trend Scenarios'!$F$9:$F$38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5"/>
          <c:order val="5"/>
          <c:tx>
            <c:strRef>
              <c:f>'Trend Scenarios'!$G$8</c:f>
              <c:strCache>
                <c:ptCount val="1"/>
                <c:pt idx="0">
                  <c:v>Peak</c:v>
                </c:pt>
              </c:strCache>
            </c:strRef>
          </c:tx>
          <c:extLst>
            <c:ext xmlns:c14="http://schemas.microsoft.com/office/drawing/2007/8/2/chart" uri="{6F2FDCE9-48DA-4B69-8628-5D25D57E5C99}">
              <c14:invertSolidFillFmt>
                <c14:spPr>
                  <a:solidFill>
                    <a:srgbClr val="000000"/>
                  </a:solidFill>
                </c14:spPr>
              </c14:invertSolidFillFmt>
            </c:ext>
          </c:extLst>
          <c:val>
            <c:numRef>
              <c:f>'Trend Scenarios'!$G$9:$G$38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6"/>
          <c:order val="6"/>
          <c:tx>
            <c:strRef>
              <c:f>'Trend Scenarios'!$H$8</c:f>
              <c:strCache>
                <c:ptCount val="1"/>
                <c:pt idx="0">
                  <c:v>Valley</c:v>
                </c:pt>
              </c:strCache>
            </c:strRef>
          </c:tx>
          <c:extLst>
            <c:ext xmlns:c14="http://schemas.microsoft.com/office/drawing/2007/8/2/chart" uri="{6F2FDCE9-48DA-4B69-8628-5D25D57E5C99}">
              <c14:invertSolidFillFmt>
                <c14:spPr>
                  <a:solidFill>
                    <a:srgbClr val="000000"/>
                  </a:solidFill>
                </c14:spPr>
              </c14:invertSolidFillFmt>
            </c:ext>
          </c:extLst>
          <c:val>
            <c:numRef>
              <c:f>'Trend Scenarios'!$H$9:$H$38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7"/>
          <c:order val="7"/>
          <c:tx>
            <c:strRef>
              <c:f>'Trend Scenarios'!$I$8</c:f>
              <c:strCache>
                <c:ptCount val="1"/>
                <c:pt idx="0">
                  <c:v>CyclicA</c:v>
                </c:pt>
              </c:strCache>
            </c:strRef>
          </c:tx>
          <c:extLst>
            <c:ext xmlns:c14="http://schemas.microsoft.com/office/drawing/2007/8/2/chart" uri="{6F2FDCE9-48DA-4B69-8628-5D25D57E5C99}">
              <c14:invertSolidFillFmt>
                <c14:spPr>
                  <a:solidFill>
                    <a:srgbClr val="000000"/>
                  </a:solidFill>
                </c14:spPr>
              </c14:invertSolidFillFmt>
            </c:ext>
          </c:extLst>
          <c:val>
            <c:numRef>
              <c:f>'Trend Scenarios'!$I$9:$I$38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8"/>
          <c:order val="8"/>
          <c:tx>
            <c:strRef>
              <c:f>'Trend Scenarios'!$J$8</c:f>
              <c:strCache>
                <c:ptCount val="1"/>
                <c:pt idx="0">
                  <c:v>CyclicB</c:v>
                </c:pt>
              </c:strCache>
            </c:strRef>
          </c:tx>
          <c:extLst>
            <c:ext xmlns:c14="http://schemas.microsoft.com/office/drawing/2007/8/2/chart" uri="{6F2FDCE9-48DA-4B69-8628-5D25D57E5C99}">
              <c14:invertSolidFillFmt>
                <c14:spPr>
                  <a:solidFill>
                    <a:srgbClr val="000000"/>
                  </a:solidFill>
                </c14:spPr>
              </c14:invertSolidFillFmt>
            </c:ext>
          </c:extLst>
          <c:val>
            <c:numRef>
              <c:f>'Trend Scenarios'!$J$9:$J$38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9"/>
          <c:order val="9"/>
          <c:tx>
            <c:strRef>
              <c:f>'Trend Scenarios'!$K$8</c:f>
              <c:strCache>
                <c:ptCount val="1"/>
                <c:pt idx="0">
                  <c:v>History</c:v>
                </c:pt>
              </c:strCache>
            </c:strRef>
          </c:tx>
          <c:extLst>
            <c:ext xmlns:c14="http://schemas.microsoft.com/office/drawing/2007/8/2/chart" uri="{6F2FDCE9-48DA-4B69-8628-5D25D57E5C99}">
              <c14:invertSolidFillFmt>
                <c14:spPr>
                  <a:solidFill>
                    <a:srgbClr val="000000"/>
                  </a:solidFill>
                </c14:spPr>
              </c14:invertSolidFillFmt>
            </c:ext>
          </c:extLst>
          <c:val>
            <c:numRef>
              <c:f>'Trend Scenarios'!$K$9:$K$38</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marker val="1"/>
        <c:axId val="54205180"/>
        <c:axId val="18084573"/>
      </c:lineChart>
      <c:catAx>
        <c:axId val="54205180"/>
        <c:scaling>
          <c:orientation val="minMax"/>
        </c:scaling>
        <c:axPos val="b"/>
        <c:title>
          <c:tx>
            <c:rich>
              <a:bodyPr vert="horz" rot="0" anchor="ctr"/>
              <a:lstStyle/>
              <a:p>
                <a:pPr algn="ctr">
                  <a:defRPr/>
                </a:pPr>
                <a:r>
                  <a:rPr lang="en-US" cap="none" sz="1825"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18084573"/>
        <c:crosses val="autoZero"/>
        <c:auto val="1"/>
        <c:lblOffset val="100"/>
        <c:noMultiLvlLbl val="0"/>
      </c:catAx>
      <c:valAx>
        <c:axId val="18084573"/>
        <c:scaling>
          <c:orientation val="minMax"/>
          <c:max val="0.2"/>
        </c:scaling>
        <c:axPos val="l"/>
        <c:majorGridlines/>
        <c:delete val="0"/>
        <c:numFmt formatCode="General" sourceLinked="1"/>
        <c:majorTickMark val="out"/>
        <c:minorTickMark val="none"/>
        <c:tickLblPos val="nextTo"/>
        <c:crossAx val="54205180"/>
        <c:crossesAt val="1"/>
        <c:crossBetween val="between"/>
        <c:dispUnits/>
      </c:valAx>
      <c:spPr>
        <a:solidFill>
          <a:srgbClr val="C0C0C0"/>
        </a:solidFill>
        <a:ln w="12700">
          <a:solidFill>
            <a:srgbClr val="808080"/>
          </a:solidFill>
        </a:ln>
      </c:spPr>
    </c:plotArea>
    <c:legend>
      <c:legendPos val="r"/>
      <c:layout>
        <c:manualLayout>
          <c:xMode val="edge"/>
          <c:yMode val="edge"/>
          <c:x val="0.80475"/>
          <c:y val="0"/>
          <c:w val="0.19525"/>
          <c:h val="1"/>
        </c:manualLayout>
      </c:layout>
      <c:overlay val="0"/>
      <c:txPr>
        <a:bodyPr vert="horz" rot="0"/>
        <a:lstStyle/>
        <a:p>
          <a:pPr>
            <a:defRPr lang="en-US" cap="none" sz="1800" b="0" i="0" u="none" baseline="0">
              <a:latin typeface="Arial"/>
              <a:ea typeface="Arial"/>
              <a:cs typeface="Arial"/>
            </a:defRPr>
          </a:pPr>
        </a:p>
      </c:txPr>
    </c:legend>
    <c:plotVisOnly val="1"/>
    <c:dispBlanksAs val="gap"/>
    <c:showDLblsOverMax val="0"/>
  </c:chart>
  <c:txPr>
    <a:bodyPr vert="horz" rot="0"/>
    <a:lstStyle/>
    <a:p>
      <a:pPr>
        <a:defRPr lang="en-US" cap="none" sz="1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40</xdr:row>
      <xdr:rowOff>28575</xdr:rowOff>
    </xdr:from>
    <xdr:to>
      <xdr:col>12</xdr:col>
      <xdr:colOff>495300</xdr:colOff>
      <xdr:row>64</xdr:row>
      <xdr:rowOff>114300</xdr:rowOff>
    </xdr:to>
    <xdr:graphicFrame>
      <xdr:nvGraphicFramePr>
        <xdr:cNvPr id="1" name="Chart 1"/>
        <xdr:cNvGraphicFramePr/>
      </xdr:nvGraphicFramePr>
      <xdr:xfrm>
        <a:off x="57150" y="8067675"/>
        <a:ext cx="6477000" cy="4010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135"/>
  <sheetViews>
    <sheetView tabSelected="1" zoomScale="75" zoomScaleNormal="75" zoomScaleSheetLayoutView="75" workbookViewId="0" topLeftCell="A7">
      <selection activeCell="L29" sqref="L29"/>
    </sheetView>
  </sheetViews>
  <sheetFormatPr defaultColWidth="9.140625" defaultRowHeight="12.75"/>
  <cols>
    <col min="1" max="1" width="8.8515625" style="1" customWidth="1"/>
    <col min="2" max="2" width="10.28125" style="1" customWidth="1"/>
    <col min="3" max="3" width="10.8515625" style="1" customWidth="1"/>
    <col min="4" max="8" width="8.8515625" style="1" customWidth="1"/>
    <col min="9" max="9" width="8.421875" style="1" customWidth="1"/>
    <col min="10" max="15" width="8.8515625" style="1" customWidth="1"/>
    <col min="16" max="18" width="11.140625" style="1" customWidth="1"/>
    <col min="19" max="16384" width="8.8515625" style="1" customWidth="1"/>
  </cols>
  <sheetData>
    <row r="1" s="8" customFormat="1" ht="19.5">
      <c r="A1" s="7" t="s">
        <v>0</v>
      </c>
    </row>
    <row r="2" s="8" customFormat="1" ht="18.75">
      <c r="A2" s="8" t="s">
        <v>79</v>
      </c>
    </row>
    <row r="3" spans="14:20" ht="18">
      <c r="N3" s="27" t="s">
        <v>118</v>
      </c>
      <c r="O3"/>
      <c r="P3"/>
      <c r="Q3"/>
      <c r="R3"/>
      <c r="S3"/>
      <c r="T3"/>
    </row>
    <row r="4" spans="1:16" ht="15.75">
      <c r="A4" s="1" t="s">
        <v>77</v>
      </c>
      <c r="D4" s="65">
        <v>3000</v>
      </c>
      <c r="E4" s="1" t="s">
        <v>1</v>
      </c>
      <c r="F4" s="1" t="s">
        <v>19</v>
      </c>
      <c r="K4" s="15"/>
      <c r="N4" s="55" t="s">
        <v>119</v>
      </c>
      <c r="O4" s="56"/>
      <c r="P4" s="56"/>
    </row>
    <row r="5" spans="1:17" ht="15.75">
      <c r="A5" s="1" t="s">
        <v>78</v>
      </c>
      <c r="D5" s="65">
        <v>3000</v>
      </c>
      <c r="E5" s="6" t="s">
        <v>17</v>
      </c>
      <c r="K5" s="15"/>
      <c r="Q5" s="57" t="s">
        <v>22</v>
      </c>
    </row>
    <row r="6" spans="1:18" ht="15.75">
      <c r="A6" s="1" t="s">
        <v>87</v>
      </c>
      <c r="D6" s="65">
        <v>3000</v>
      </c>
      <c r="E6" s="6" t="s">
        <v>17</v>
      </c>
      <c r="K6" s="15"/>
      <c r="O6" s="58" t="s">
        <v>120</v>
      </c>
      <c r="Q6" s="58" t="s">
        <v>121</v>
      </c>
      <c r="R6" s="58"/>
    </row>
    <row r="7" spans="1:18" ht="15.75">
      <c r="A7" s="1" t="s">
        <v>85</v>
      </c>
      <c r="D7" s="65">
        <v>0</v>
      </c>
      <c r="E7" s="6" t="s">
        <v>17</v>
      </c>
      <c r="K7" s="15"/>
      <c r="O7" s="6">
        <v>1</v>
      </c>
      <c r="P7" s="6"/>
      <c r="Q7" s="68">
        <v>1</v>
      </c>
      <c r="R7" s="6"/>
    </row>
    <row r="8" spans="1:18" ht="15.75">
      <c r="A8" s="1" t="s">
        <v>86</v>
      </c>
      <c r="D8" s="66">
        <v>0</v>
      </c>
      <c r="E8" s="6" t="s">
        <v>17</v>
      </c>
      <c r="K8" s="15"/>
      <c r="O8" s="61">
        <v>2</v>
      </c>
      <c r="P8" s="6"/>
      <c r="Q8" s="68">
        <v>4</v>
      </c>
      <c r="R8" s="6"/>
    </row>
    <row r="9" spans="1:18" ht="15.75">
      <c r="A9" s="1" t="s">
        <v>2</v>
      </c>
      <c r="D9" s="65">
        <v>0</v>
      </c>
      <c r="E9" s="6" t="s">
        <v>17</v>
      </c>
      <c r="G9" s="15"/>
      <c r="K9" s="15"/>
      <c r="O9" s="12">
        <v>3</v>
      </c>
      <c r="P9" s="6"/>
      <c r="Q9" s="69">
        <v>7</v>
      </c>
      <c r="R9" s="6"/>
    </row>
    <row r="10" spans="1:18" ht="15.75">
      <c r="A10" s="1" t="s">
        <v>3</v>
      </c>
      <c r="D10" s="65">
        <v>0</v>
      </c>
      <c r="E10" s="6" t="s">
        <v>17</v>
      </c>
      <c r="G10" s="15"/>
      <c r="K10" s="15"/>
      <c r="O10" s="12">
        <v>4</v>
      </c>
      <c r="P10" s="6"/>
      <c r="Q10" s="69">
        <v>10</v>
      </c>
      <c r="R10" s="6"/>
    </row>
    <row r="11" spans="1:18" ht="15.75">
      <c r="A11" s="1" t="s">
        <v>31</v>
      </c>
      <c r="D11" s="67">
        <v>0</v>
      </c>
      <c r="E11" s="6" t="s">
        <v>17</v>
      </c>
      <c r="G11" s="16"/>
      <c r="K11" s="16"/>
      <c r="O11" s="12">
        <v>5</v>
      </c>
      <c r="P11" s="6"/>
      <c r="Q11" s="69">
        <v>13</v>
      </c>
      <c r="R11" s="6"/>
    </row>
    <row r="12" spans="4:14" ht="15.75">
      <c r="D12" s="16"/>
      <c r="E12" s="6"/>
      <c r="N12" s="6"/>
    </row>
    <row r="13" spans="5:20" ht="15.75">
      <c r="E13" s="10" t="s">
        <v>59</v>
      </c>
      <c r="N13" s="6"/>
      <c r="O13" s="57" t="s">
        <v>122</v>
      </c>
      <c r="P13" s="57" t="s">
        <v>120</v>
      </c>
      <c r="Q13" s="57" t="s">
        <v>123</v>
      </c>
      <c r="R13" s="57" t="s">
        <v>120</v>
      </c>
      <c r="S13" s="57" t="s">
        <v>120</v>
      </c>
      <c r="T13" s="57" t="s">
        <v>120</v>
      </c>
    </row>
    <row r="14" spans="1:20" ht="15.75">
      <c r="A14" s="1" t="s">
        <v>29</v>
      </c>
      <c r="D14" s="16">
        <v>-0.4</v>
      </c>
      <c r="E14" s="10" t="s">
        <v>60</v>
      </c>
      <c r="N14" s="58" t="s">
        <v>22</v>
      </c>
      <c r="O14" s="58" t="s">
        <v>124</v>
      </c>
      <c r="P14" s="58">
        <v>1</v>
      </c>
      <c r="Q14" s="58">
        <v>2</v>
      </c>
      <c r="R14" s="58">
        <v>3</v>
      </c>
      <c r="S14" s="58">
        <v>4</v>
      </c>
      <c r="T14" s="58">
        <v>5</v>
      </c>
    </row>
    <row r="15" spans="1:20" ht="15.75">
      <c r="A15" s="1" t="s">
        <v>30</v>
      </c>
      <c r="D15" s="20">
        <v>-1.5</v>
      </c>
      <c r="E15" s="10" t="s">
        <v>61</v>
      </c>
      <c r="N15" s="1">
        <v>1</v>
      </c>
      <c r="O15" s="59">
        <f>+$D4</f>
        <v>3000</v>
      </c>
      <c r="P15" s="60">
        <f aca="true" t="shared" si="0" ref="P15:P44">IF($N15&lt;$Q$7,0,VLOOKUP($N15-$Q$7+1,$N$15:$O$44,2))</f>
        <v>3000</v>
      </c>
      <c r="Q15" s="60">
        <f aca="true" t="shared" si="1" ref="Q15:Q44">IF($N15&lt;$Q$8,0,VLOOKUP($N15-$Q$8+1,$N$15:$O$44,2))</f>
        <v>0</v>
      </c>
      <c r="R15" s="60">
        <f aca="true" t="shared" si="2" ref="R15:R44">IF($N15&lt;$Q$9,0,VLOOKUP($N15-$Q$9+1,$N$15:$O$44,2))</f>
        <v>0</v>
      </c>
      <c r="S15" s="60">
        <f aca="true" t="shared" si="3" ref="S15:S44">IF($N15&lt;$Q$10,0,VLOOKUP($N15-$Q$10+1,$N$15:$O$44,2))</f>
        <v>0</v>
      </c>
      <c r="T15" s="60">
        <f aca="true" t="shared" si="4" ref="T15:T44">IF($N15&lt;$Q$11,0,VLOOKUP($N15-$Q$11+1,$N$15:$O$44,2))</f>
        <v>0</v>
      </c>
    </row>
    <row r="16" spans="14:20" ht="15.75">
      <c r="N16" s="1">
        <f>+N15+1</f>
        <v>2</v>
      </c>
      <c r="O16" s="59">
        <f>+$D5</f>
        <v>3000</v>
      </c>
      <c r="P16" s="60">
        <f t="shared" si="0"/>
        <v>3000</v>
      </c>
      <c r="Q16" s="60">
        <f t="shared" si="1"/>
        <v>0</v>
      </c>
      <c r="R16" s="60">
        <f t="shared" si="2"/>
        <v>0</v>
      </c>
      <c r="S16" s="60">
        <f t="shared" si="3"/>
        <v>0</v>
      </c>
      <c r="T16" s="60">
        <f t="shared" si="4"/>
        <v>0</v>
      </c>
    </row>
    <row r="17" spans="1:20" ht="15.75">
      <c r="A17" s="1" t="s">
        <v>125</v>
      </c>
      <c r="N17" s="1">
        <f aca="true" t="shared" si="5" ref="N17:N44">+N16+1</f>
        <v>3</v>
      </c>
      <c r="O17" s="59">
        <f>+$D6</f>
        <v>3000</v>
      </c>
      <c r="P17" s="60">
        <f t="shared" si="0"/>
        <v>3000</v>
      </c>
      <c r="Q17" s="60">
        <f t="shared" si="1"/>
        <v>0</v>
      </c>
      <c r="R17" s="60">
        <f t="shared" si="2"/>
        <v>0</v>
      </c>
      <c r="S17" s="60">
        <f t="shared" si="3"/>
        <v>0</v>
      </c>
      <c r="T17" s="60">
        <f t="shared" si="4"/>
        <v>0</v>
      </c>
    </row>
    <row r="18" spans="2:20" ht="15.75">
      <c r="B18" s="1" t="s">
        <v>96</v>
      </c>
      <c r="D18" s="31">
        <v>0.1</v>
      </c>
      <c r="N18" s="1">
        <f t="shared" si="5"/>
        <v>4</v>
      </c>
      <c r="O18" s="59">
        <f>+$D7</f>
        <v>0</v>
      </c>
      <c r="P18" s="60">
        <f t="shared" si="0"/>
        <v>0</v>
      </c>
      <c r="Q18" s="60">
        <f t="shared" si="1"/>
        <v>3000</v>
      </c>
      <c r="R18" s="60">
        <f t="shared" si="2"/>
        <v>0</v>
      </c>
      <c r="S18" s="60">
        <f t="shared" si="3"/>
        <v>0</v>
      </c>
      <c r="T18" s="60">
        <f t="shared" si="4"/>
        <v>0</v>
      </c>
    </row>
    <row r="19" spans="2:20" ht="15.75">
      <c r="B19" s="1" t="s">
        <v>97</v>
      </c>
      <c r="D19" s="31">
        <v>0.03</v>
      </c>
      <c r="F19" s="10"/>
      <c r="N19" s="1">
        <f t="shared" si="5"/>
        <v>5</v>
      </c>
      <c r="O19" s="59">
        <f>+$D8</f>
        <v>0</v>
      </c>
      <c r="P19" s="60">
        <f t="shared" si="0"/>
        <v>0</v>
      </c>
      <c r="Q19" s="60">
        <f t="shared" si="1"/>
        <v>3000</v>
      </c>
      <c r="R19" s="60">
        <f t="shared" si="2"/>
        <v>0</v>
      </c>
      <c r="S19" s="60">
        <f t="shared" si="3"/>
        <v>0</v>
      </c>
      <c r="T19" s="60">
        <f t="shared" si="4"/>
        <v>0</v>
      </c>
    </row>
    <row r="20" spans="2:20" ht="15.75">
      <c r="B20" s="1" t="s">
        <v>99</v>
      </c>
      <c r="D20" s="31">
        <v>-0.0115</v>
      </c>
      <c r="F20" s="10"/>
      <c r="N20" s="1">
        <f t="shared" si="5"/>
        <v>6</v>
      </c>
      <c r="O20" s="59">
        <f>+$D$9</f>
        <v>0</v>
      </c>
      <c r="P20" s="60">
        <f t="shared" si="0"/>
        <v>0</v>
      </c>
      <c r="Q20" s="60">
        <f t="shared" si="1"/>
        <v>3000</v>
      </c>
      <c r="R20" s="60">
        <f t="shared" si="2"/>
        <v>0</v>
      </c>
      <c r="S20" s="60">
        <f t="shared" si="3"/>
        <v>0</v>
      </c>
      <c r="T20" s="60">
        <f t="shared" si="4"/>
        <v>0</v>
      </c>
    </row>
    <row r="21" spans="2:20" ht="15.75">
      <c r="B21" s="1" t="s">
        <v>98</v>
      </c>
      <c r="D21" s="62">
        <f>(1+D18)*(1+D19)*(1+D20)-1</f>
        <v>0.1199705000000002</v>
      </c>
      <c r="E21" s="1" t="s">
        <v>1</v>
      </c>
      <c r="F21" s="1" t="s">
        <v>5</v>
      </c>
      <c r="N21" s="1">
        <f t="shared" si="5"/>
        <v>7</v>
      </c>
      <c r="O21" s="59">
        <f>+$D$9</f>
        <v>0</v>
      </c>
      <c r="P21" s="60">
        <f t="shared" si="0"/>
        <v>0</v>
      </c>
      <c r="Q21" s="60">
        <f t="shared" si="1"/>
        <v>0</v>
      </c>
      <c r="R21" s="60">
        <f t="shared" si="2"/>
        <v>3000</v>
      </c>
      <c r="S21" s="60">
        <f t="shared" si="3"/>
        <v>0</v>
      </c>
      <c r="T21" s="60">
        <f t="shared" si="4"/>
        <v>0</v>
      </c>
    </row>
    <row r="22" spans="1:20" ht="15.75">
      <c r="A22" s="1" t="s">
        <v>4</v>
      </c>
      <c r="C22" s="14">
        <v>0.03</v>
      </c>
      <c r="D22" s="1" t="s">
        <v>1</v>
      </c>
      <c r="E22" s="1" t="s">
        <v>38</v>
      </c>
      <c r="N22" s="1">
        <f t="shared" si="5"/>
        <v>8</v>
      </c>
      <c r="O22" s="59">
        <f>+$D$9</f>
        <v>0</v>
      </c>
      <c r="P22" s="60">
        <f t="shared" si="0"/>
        <v>0</v>
      </c>
      <c r="Q22" s="60">
        <f t="shared" si="1"/>
        <v>0</v>
      </c>
      <c r="R22" s="60">
        <f t="shared" si="2"/>
        <v>3000</v>
      </c>
      <c r="S22" s="60">
        <f t="shared" si="3"/>
        <v>0</v>
      </c>
      <c r="T22" s="60">
        <f t="shared" si="4"/>
        <v>0</v>
      </c>
    </row>
    <row r="23" spans="14:20" ht="15.75">
      <c r="N23" s="1">
        <f t="shared" si="5"/>
        <v>9</v>
      </c>
      <c r="O23" s="59">
        <f>+$D$9</f>
        <v>0</v>
      </c>
      <c r="P23" s="60">
        <f t="shared" si="0"/>
        <v>0</v>
      </c>
      <c r="Q23" s="60">
        <f t="shared" si="1"/>
        <v>0</v>
      </c>
      <c r="R23" s="60">
        <f t="shared" si="2"/>
        <v>3000</v>
      </c>
      <c r="S23" s="60">
        <f t="shared" si="3"/>
        <v>0</v>
      </c>
      <c r="T23" s="60">
        <f t="shared" si="4"/>
        <v>0</v>
      </c>
    </row>
    <row r="24" spans="1:20" ht="15.75">
      <c r="A24" s="1" t="s">
        <v>24</v>
      </c>
      <c r="C24" s="17">
        <v>135</v>
      </c>
      <c r="D24" s="1" t="s">
        <v>6</v>
      </c>
      <c r="E24" s="1" t="s">
        <v>75</v>
      </c>
      <c r="N24" s="1">
        <f t="shared" si="5"/>
        <v>10</v>
      </c>
      <c r="O24" s="59">
        <f>+$D$9</f>
        <v>0</v>
      </c>
      <c r="P24" s="60">
        <f t="shared" si="0"/>
        <v>0</v>
      </c>
      <c r="Q24" s="60">
        <f t="shared" si="1"/>
        <v>0</v>
      </c>
      <c r="R24" s="60">
        <f t="shared" si="2"/>
        <v>0</v>
      </c>
      <c r="S24" s="60">
        <f t="shared" si="3"/>
        <v>3000</v>
      </c>
      <c r="T24" s="60">
        <f t="shared" si="4"/>
        <v>0</v>
      </c>
    </row>
    <row r="25" spans="1:20" ht="15.75">
      <c r="A25" s="1" t="s">
        <v>37</v>
      </c>
      <c r="C25" s="14">
        <f>+$C$22</f>
        <v>0.03</v>
      </c>
      <c r="D25" s="1" t="s">
        <v>1</v>
      </c>
      <c r="E25" s="1" t="s">
        <v>39</v>
      </c>
      <c r="N25" s="1">
        <f t="shared" si="5"/>
        <v>11</v>
      </c>
      <c r="O25" s="59">
        <f>+$D$10</f>
        <v>0</v>
      </c>
      <c r="P25" s="60">
        <f t="shared" si="0"/>
        <v>0</v>
      </c>
      <c r="Q25" s="60">
        <f t="shared" si="1"/>
        <v>0</v>
      </c>
      <c r="R25" s="60">
        <f t="shared" si="2"/>
        <v>0</v>
      </c>
      <c r="S25" s="60">
        <f t="shared" si="3"/>
        <v>3000</v>
      </c>
      <c r="T25" s="60">
        <f t="shared" si="4"/>
        <v>0</v>
      </c>
    </row>
    <row r="26" spans="1:20" ht="15.75">
      <c r="A26" s="1" t="s">
        <v>46</v>
      </c>
      <c r="C26" s="14"/>
      <c r="D26" s="14">
        <v>0</v>
      </c>
      <c r="E26" s="1" t="s">
        <v>47</v>
      </c>
      <c r="N26" s="1">
        <f t="shared" si="5"/>
        <v>12</v>
      </c>
      <c r="O26" s="59">
        <f>+$D$10</f>
        <v>0</v>
      </c>
      <c r="P26" s="60">
        <f t="shared" si="0"/>
        <v>0</v>
      </c>
      <c r="Q26" s="60">
        <f t="shared" si="1"/>
        <v>0</v>
      </c>
      <c r="R26" s="60">
        <f t="shared" si="2"/>
        <v>0</v>
      </c>
      <c r="S26" s="60">
        <f t="shared" si="3"/>
        <v>3000</v>
      </c>
      <c r="T26" s="60">
        <f t="shared" si="4"/>
        <v>0</v>
      </c>
    </row>
    <row r="27" spans="14:20" ht="15.75">
      <c r="N27" s="1">
        <f t="shared" si="5"/>
        <v>13</v>
      </c>
      <c r="O27" s="59">
        <f>+$D$10</f>
        <v>0</v>
      </c>
      <c r="P27" s="60">
        <f t="shared" si="0"/>
        <v>0</v>
      </c>
      <c r="Q27" s="60">
        <f t="shared" si="1"/>
        <v>0</v>
      </c>
      <c r="R27" s="60">
        <f t="shared" si="2"/>
        <v>0</v>
      </c>
      <c r="S27" s="60">
        <f t="shared" si="3"/>
        <v>0</v>
      </c>
      <c r="T27" s="60">
        <f t="shared" si="4"/>
        <v>3000</v>
      </c>
    </row>
    <row r="28" spans="1:20" ht="15.75">
      <c r="A28" s="11" t="s">
        <v>8</v>
      </c>
      <c r="C28" s="3"/>
      <c r="D28" s="70" t="s">
        <v>130</v>
      </c>
      <c r="E28" s="6" t="s">
        <v>129</v>
      </c>
      <c r="L28" s="1" t="s">
        <v>131</v>
      </c>
      <c r="N28" s="1">
        <f t="shared" si="5"/>
        <v>14</v>
      </c>
      <c r="O28" s="59">
        <f>+$D$10</f>
        <v>0</v>
      </c>
      <c r="P28" s="60">
        <f t="shared" si="0"/>
        <v>0</v>
      </c>
      <c r="Q28" s="60">
        <f t="shared" si="1"/>
        <v>0</v>
      </c>
      <c r="R28" s="60">
        <f t="shared" si="2"/>
        <v>0</v>
      </c>
      <c r="S28" s="60">
        <f t="shared" si="3"/>
        <v>0</v>
      </c>
      <c r="T28" s="60">
        <f t="shared" si="4"/>
        <v>3000</v>
      </c>
    </row>
    <row r="29" spans="1:20" ht="15.75">
      <c r="A29" s="1" t="s">
        <v>9</v>
      </c>
      <c r="C29" s="3" t="s">
        <v>10</v>
      </c>
      <c r="D29" s="14">
        <v>0.35</v>
      </c>
      <c r="E29" s="14">
        <v>0.35</v>
      </c>
      <c r="F29" s="1" t="s">
        <v>76</v>
      </c>
      <c r="G29" s="23"/>
      <c r="H29" s="23"/>
      <c r="L29" s="2">
        <v>0.525</v>
      </c>
      <c r="N29" s="1">
        <f t="shared" si="5"/>
        <v>15</v>
      </c>
      <c r="O29" s="59">
        <f>+$D$10</f>
        <v>0</v>
      </c>
      <c r="P29" s="60">
        <f t="shared" si="0"/>
        <v>0</v>
      </c>
      <c r="Q29" s="60">
        <f t="shared" si="1"/>
        <v>0</v>
      </c>
      <c r="R29" s="60">
        <f t="shared" si="2"/>
        <v>0</v>
      </c>
      <c r="S29" s="60">
        <f t="shared" si="3"/>
        <v>0</v>
      </c>
      <c r="T29" s="60">
        <f t="shared" si="4"/>
        <v>3000</v>
      </c>
    </row>
    <row r="30" spans="3:20" ht="15.75">
      <c r="C30" s="1" t="s">
        <v>11</v>
      </c>
      <c r="D30" s="14">
        <v>0.31</v>
      </c>
      <c r="E30" s="14">
        <v>0.31</v>
      </c>
      <c r="F30" s="14"/>
      <c r="G30" s="23"/>
      <c r="H30" s="23"/>
      <c r="L30" s="2">
        <v>0.465</v>
      </c>
      <c r="N30" s="1">
        <f t="shared" si="5"/>
        <v>16</v>
      </c>
      <c r="O30" s="59">
        <f>+$D$11</f>
        <v>0</v>
      </c>
      <c r="P30" s="60">
        <f t="shared" si="0"/>
        <v>0</v>
      </c>
      <c r="Q30" s="60">
        <f t="shared" si="1"/>
        <v>0</v>
      </c>
      <c r="R30" s="60">
        <f t="shared" si="2"/>
        <v>0</v>
      </c>
      <c r="S30" s="60">
        <f t="shared" si="3"/>
        <v>0</v>
      </c>
      <c r="T30" s="60">
        <f t="shared" si="4"/>
        <v>0</v>
      </c>
    </row>
    <row r="31" spans="3:20" ht="15.75">
      <c r="C31" s="1" t="s">
        <v>12</v>
      </c>
      <c r="D31" s="14">
        <v>0.26</v>
      </c>
      <c r="E31" s="14">
        <v>0.26</v>
      </c>
      <c r="F31" s="14"/>
      <c r="G31" s="23"/>
      <c r="H31" s="23"/>
      <c r="L31" s="2">
        <v>0.39</v>
      </c>
      <c r="N31" s="1">
        <f t="shared" si="5"/>
        <v>17</v>
      </c>
      <c r="O31" s="59">
        <f>+$D$11</f>
        <v>0</v>
      </c>
      <c r="P31" s="60">
        <f t="shared" si="0"/>
        <v>0</v>
      </c>
      <c r="Q31" s="60">
        <f t="shared" si="1"/>
        <v>0</v>
      </c>
      <c r="R31" s="60">
        <f t="shared" si="2"/>
        <v>0</v>
      </c>
      <c r="S31" s="60">
        <f t="shared" si="3"/>
        <v>0</v>
      </c>
      <c r="T31" s="60">
        <f t="shared" si="4"/>
        <v>0</v>
      </c>
    </row>
    <row r="32" spans="3:20" ht="15.75">
      <c r="C32" s="1" t="s">
        <v>13</v>
      </c>
      <c r="D32" s="14">
        <v>0.23</v>
      </c>
      <c r="E32" s="14">
        <v>0.23</v>
      </c>
      <c r="F32" s="14"/>
      <c r="G32" s="23"/>
      <c r="H32" s="23"/>
      <c r="L32" s="2">
        <v>0.345</v>
      </c>
      <c r="N32" s="1">
        <f t="shared" si="5"/>
        <v>18</v>
      </c>
      <c r="O32" s="59">
        <f>+$D$11</f>
        <v>0</v>
      </c>
      <c r="P32" s="60">
        <f t="shared" si="0"/>
        <v>0</v>
      </c>
      <c r="Q32" s="60">
        <f t="shared" si="1"/>
        <v>0</v>
      </c>
      <c r="R32" s="60">
        <f t="shared" si="2"/>
        <v>0</v>
      </c>
      <c r="S32" s="60">
        <f t="shared" si="3"/>
        <v>0</v>
      </c>
      <c r="T32" s="60">
        <f t="shared" si="4"/>
        <v>0</v>
      </c>
    </row>
    <row r="33" spans="3:20" ht="15.75">
      <c r="C33" s="1" t="s">
        <v>14</v>
      </c>
      <c r="D33" s="14">
        <v>0.2</v>
      </c>
      <c r="E33" s="14">
        <v>0.2</v>
      </c>
      <c r="F33" s="14"/>
      <c r="G33" s="23"/>
      <c r="H33" s="23"/>
      <c r="L33" s="2">
        <v>0.3</v>
      </c>
      <c r="N33" s="1">
        <f t="shared" si="5"/>
        <v>19</v>
      </c>
      <c r="O33" s="59">
        <f>+$D$11</f>
        <v>0</v>
      </c>
      <c r="P33" s="60">
        <f t="shared" si="0"/>
        <v>0</v>
      </c>
      <c r="Q33" s="60">
        <f t="shared" si="1"/>
        <v>0</v>
      </c>
      <c r="R33" s="60">
        <f t="shared" si="2"/>
        <v>0</v>
      </c>
      <c r="S33" s="60">
        <f t="shared" si="3"/>
        <v>0</v>
      </c>
      <c r="T33" s="60">
        <f t="shared" si="4"/>
        <v>0</v>
      </c>
    </row>
    <row r="34" spans="4:20" ht="15.75">
      <c r="D34" s="2"/>
      <c r="N34" s="1">
        <f t="shared" si="5"/>
        <v>20</v>
      </c>
      <c r="O34" s="59">
        <f>+$D$11</f>
        <v>0</v>
      </c>
      <c r="P34" s="60">
        <f t="shared" si="0"/>
        <v>0</v>
      </c>
      <c r="Q34" s="60">
        <f t="shared" si="1"/>
        <v>0</v>
      </c>
      <c r="R34" s="60">
        <f t="shared" si="2"/>
        <v>0</v>
      </c>
      <c r="S34" s="60">
        <f t="shared" si="3"/>
        <v>0</v>
      </c>
      <c r="T34" s="60">
        <f t="shared" si="4"/>
        <v>0</v>
      </c>
    </row>
    <row r="35" spans="1:20" ht="15.75">
      <c r="A35" s="1" t="s">
        <v>40</v>
      </c>
      <c r="D35" s="2"/>
      <c r="N35" s="1">
        <f t="shared" si="5"/>
        <v>21</v>
      </c>
      <c r="O35" s="59">
        <v>0</v>
      </c>
      <c r="P35" s="60">
        <f t="shared" si="0"/>
        <v>0</v>
      </c>
      <c r="Q35" s="60">
        <f t="shared" si="1"/>
        <v>0</v>
      </c>
      <c r="R35" s="60">
        <f t="shared" si="2"/>
        <v>0</v>
      </c>
      <c r="S35" s="60">
        <f t="shared" si="3"/>
        <v>0</v>
      </c>
      <c r="T35" s="60">
        <f t="shared" si="4"/>
        <v>0</v>
      </c>
    </row>
    <row r="36" spans="2:20" ht="15.75">
      <c r="B36" s="1" t="s">
        <v>41</v>
      </c>
      <c r="D36" s="2">
        <v>0.5</v>
      </c>
      <c r="E36" s="1" t="s">
        <v>62</v>
      </c>
      <c r="N36" s="1">
        <f t="shared" si="5"/>
        <v>22</v>
      </c>
      <c r="O36" s="59">
        <v>0</v>
      </c>
      <c r="P36" s="60">
        <f t="shared" si="0"/>
        <v>0</v>
      </c>
      <c r="Q36" s="60">
        <f t="shared" si="1"/>
        <v>0</v>
      </c>
      <c r="R36" s="60">
        <f t="shared" si="2"/>
        <v>0</v>
      </c>
      <c r="S36" s="60">
        <f t="shared" si="3"/>
        <v>0</v>
      </c>
      <c r="T36" s="60">
        <f t="shared" si="4"/>
        <v>0</v>
      </c>
    </row>
    <row r="37" spans="2:20" ht="15.75">
      <c r="B37" s="1" t="s">
        <v>42</v>
      </c>
      <c r="D37" s="2">
        <v>0.25</v>
      </c>
      <c r="E37" s="1" t="s">
        <v>127</v>
      </c>
      <c r="N37" s="1">
        <f t="shared" si="5"/>
        <v>23</v>
      </c>
      <c r="O37" s="59">
        <v>0</v>
      </c>
      <c r="P37" s="60">
        <f t="shared" si="0"/>
        <v>0</v>
      </c>
      <c r="Q37" s="60">
        <f t="shared" si="1"/>
        <v>0</v>
      </c>
      <c r="R37" s="60">
        <f t="shared" si="2"/>
        <v>0</v>
      </c>
      <c r="S37" s="60">
        <f t="shared" si="3"/>
        <v>0</v>
      </c>
      <c r="T37" s="60">
        <f t="shared" si="4"/>
        <v>0</v>
      </c>
    </row>
    <row r="38" spans="2:20" ht="15.75">
      <c r="B38" s="1" t="s">
        <v>43</v>
      </c>
      <c r="D38" s="2">
        <v>0.07</v>
      </c>
      <c r="E38" s="1" t="s">
        <v>128</v>
      </c>
      <c r="N38" s="1">
        <f t="shared" si="5"/>
        <v>24</v>
      </c>
      <c r="O38" s="59">
        <v>0</v>
      </c>
      <c r="P38" s="60">
        <f t="shared" si="0"/>
        <v>0</v>
      </c>
      <c r="Q38" s="60">
        <f t="shared" si="1"/>
        <v>0</v>
      </c>
      <c r="R38" s="60">
        <f t="shared" si="2"/>
        <v>0</v>
      </c>
      <c r="S38" s="60">
        <f t="shared" si="3"/>
        <v>0</v>
      </c>
      <c r="T38" s="60">
        <f t="shared" si="4"/>
        <v>0</v>
      </c>
    </row>
    <row r="39" spans="2:20" ht="15.75">
      <c r="B39" s="1" t="s">
        <v>44</v>
      </c>
      <c r="D39" s="2">
        <v>0.8</v>
      </c>
      <c r="E39" s="1" t="s">
        <v>63</v>
      </c>
      <c r="N39" s="1">
        <f t="shared" si="5"/>
        <v>25</v>
      </c>
      <c r="O39" s="59">
        <v>0</v>
      </c>
      <c r="P39" s="60">
        <f t="shared" si="0"/>
        <v>0</v>
      </c>
      <c r="Q39" s="60">
        <f t="shared" si="1"/>
        <v>0</v>
      </c>
      <c r="R39" s="60">
        <f t="shared" si="2"/>
        <v>0</v>
      </c>
      <c r="S39" s="60">
        <f t="shared" si="3"/>
        <v>0</v>
      </c>
      <c r="T39" s="60">
        <f t="shared" si="4"/>
        <v>0</v>
      </c>
    </row>
    <row r="40" spans="2:20" ht="15.75">
      <c r="B40" s="1" t="s">
        <v>45</v>
      </c>
      <c r="D40" s="2">
        <v>0.15</v>
      </c>
      <c r="E40" s="1" t="s">
        <v>64</v>
      </c>
      <c r="N40" s="1">
        <f t="shared" si="5"/>
        <v>26</v>
      </c>
      <c r="O40" s="59">
        <v>0</v>
      </c>
      <c r="P40" s="60">
        <f t="shared" si="0"/>
        <v>0</v>
      </c>
      <c r="Q40" s="60">
        <f t="shared" si="1"/>
        <v>0</v>
      </c>
      <c r="R40" s="60">
        <f t="shared" si="2"/>
        <v>0</v>
      </c>
      <c r="S40" s="60">
        <f t="shared" si="3"/>
        <v>0</v>
      </c>
      <c r="T40" s="60">
        <f t="shared" si="4"/>
        <v>0</v>
      </c>
    </row>
    <row r="41" spans="14:20" ht="15.75">
      <c r="N41" s="1">
        <f t="shared" si="5"/>
        <v>27</v>
      </c>
      <c r="O41" s="59">
        <v>0</v>
      </c>
      <c r="P41" s="60">
        <f t="shared" si="0"/>
        <v>0</v>
      </c>
      <c r="Q41" s="60">
        <f t="shared" si="1"/>
        <v>0</v>
      </c>
      <c r="R41" s="60">
        <f t="shared" si="2"/>
        <v>0</v>
      </c>
      <c r="S41" s="60">
        <f t="shared" si="3"/>
        <v>0</v>
      </c>
      <c r="T41" s="60">
        <f t="shared" si="4"/>
        <v>0</v>
      </c>
    </row>
    <row r="42" spans="1:20" ht="15.75">
      <c r="A42" s="1" t="s">
        <v>72</v>
      </c>
      <c r="N42" s="1">
        <f t="shared" si="5"/>
        <v>28</v>
      </c>
      <c r="O42" s="59">
        <v>0</v>
      </c>
      <c r="P42" s="60">
        <f t="shared" si="0"/>
        <v>0</v>
      </c>
      <c r="Q42" s="60">
        <f t="shared" si="1"/>
        <v>0</v>
      </c>
      <c r="R42" s="60">
        <f t="shared" si="2"/>
        <v>0</v>
      </c>
      <c r="S42" s="60">
        <f t="shared" si="3"/>
        <v>0</v>
      </c>
      <c r="T42" s="60">
        <f t="shared" si="4"/>
        <v>0</v>
      </c>
    </row>
    <row r="43" spans="4:20" ht="15.75">
      <c r="D43" s="3" t="s">
        <v>10</v>
      </c>
      <c r="E43" s="41">
        <v>0.004</v>
      </c>
      <c r="F43" s="1" t="s">
        <v>1</v>
      </c>
      <c r="N43" s="1">
        <f t="shared" si="5"/>
        <v>29</v>
      </c>
      <c r="O43" s="59">
        <v>0</v>
      </c>
      <c r="P43" s="60">
        <f t="shared" si="0"/>
        <v>0</v>
      </c>
      <c r="Q43" s="60">
        <f t="shared" si="1"/>
        <v>0</v>
      </c>
      <c r="R43" s="60">
        <f t="shared" si="2"/>
        <v>0</v>
      </c>
      <c r="S43" s="60">
        <f t="shared" si="3"/>
        <v>0</v>
      </c>
      <c r="T43" s="60">
        <f t="shared" si="4"/>
        <v>0</v>
      </c>
    </row>
    <row r="44" spans="4:20" ht="15.75">
      <c r="D44" s="1" t="s">
        <v>11</v>
      </c>
      <c r="E44" s="41">
        <v>0.008</v>
      </c>
      <c r="N44" s="1">
        <f t="shared" si="5"/>
        <v>30</v>
      </c>
      <c r="O44" s="59">
        <v>0</v>
      </c>
      <c r="P44" s="60">
        <f t="shared" si="0"/>
        <v>0</v>
      </c>
      <c r="Q44" s="60">
        <f t="shared" si="1"/>
        <v>0</v>
      </c>
      <c r="R44" s="60">
        <f t="shared" si="2"/>
        <v>0</v>
      </c>
      <c r="S44" s="60">
        <f t="shared" si="3"/>
        <v>0</v>
      </c>
      <c r="T44" s="60">
        <f t="shared" si="4"/>
        <v>0</v>
      </c>
    </row>
    <row r="45" spans="4:5" ht="15.75">
      <c r="D45" s="1" t="s">
        <v>12</v>
      </c>
      <c r="E45" s="41">
        <v>0.012</v>
      </c>
    </row>
    <row r="46" spans="4:5" ht="15.75">
      <c r="D46" s="1" t="s">
        <v>13</v>
      </c>
      <c r="E46" s="41">
        <v>0.016</v>
      </c>
    </row>
    <row r="47" spans="4:5" ht="15.75">
      <c r="D47" s="1" t="s">
        <v>14</v>
      </c>
      <c r="E47" s="41">
        <v>0.018</v>
      </c>
    </row>
    <row r="48" ht="15.75"/>
    <row r="49" spans="1:11" ht="15.75">
      <c r="A49" s="1" t="s">
        <v>7</v>
      </c>
      <c r="D49" s="17">
        <v>90</v>
      </c>
      <c r="E49" s="1" t="s">
        <v>6</v>
      </c>
      <c r="K49" s="2"/>
    </row>
    <row r="50" spans="1:4" ht="15.75">
      <c r="A50" s="1" t="s">
        <v>70</v>
      </c>
      <c r="D50" s="2"/>
    </row>
    <row r="51" spans="2:5" ht="15.75">
      <c r="B51" s="1" t="s">
        <v>43</v>
      </c>
      <c r="D51" s="2">
        <v>0.25</v>
      </c>
      <c r="E51" s="1" t="s">
        <v>71</v>
      </c>
    </row>
    <row r="52" spans="4:11" ht="15.75">
      <c r="D52" s="3"/>
      <c r="K52" s="2"/>
    </row>
    <row r="53" spans="1:11" ht="15.75">
      <c r="A53" s="11" t="s">
        <v>15</v>
      </c>
      <c r="C53" s="6" t="s">
        <v>130</v>
      </c>
      <c r="D53" s="6" t="s">
        <v>129</v>
      </c>
      <c r="K53" s="2"/>
    </row>
    <row r="54" spans="1:11" ht="15.75">
      <c r="A54" s="1" t="s">
        <v>18</v>
      </c>
      <c r="C54" s="14">
        <v>0.12</v>
      </c>
      <c r="D54" s="71">
        <v>0.12</v>
      </c>
      <c r="K54" s="2"/>
    </row>
    <row r="55" spans="1:11" ht="15.75">
      <c r="A55" s="1" t="s">
        <v>40</v>
      </c>
      <c r="D55" s="2"/>
      <c r="K55" s="2"/>
    </row>
    <row r="56" spans="2:11" ht="15.75">
      <c r="B56" s="1" t="s">
        <v>41</v>
      </c>
      <c r="D56" s="2">
        <v>0.25</v>
      </c>
      <c r="E56" s="2" t="s">
        <v>65</v>
      </c>
      <c r="K56" s="2"/>
    </row>
    <row r="57" spans="2:11" ht="15.75">
      <c r="B57" s="1" t="s">
        <v>44</v>
      </c>
      <c r="D57" s="2">
        <v>0.5</v>
      </c>
      <c r="K57" s="2"/>
    </row>
    <row r="58" spans="2:11" ht="15.75">
      <c r="B58" s="1" t="s">
        <v>57</v>
      </c>
      <c r="D58" s="2">
        <v>0.05</v>
      </c>
      <c r="K58" s="2"/>
    </row>
    <row r="59" ht="15.75">
      <c r="K59" s="2"/>
    </row>
    <row r="60" spans="1:11" ht="15.75">
      <c r="A60" s="1" t="s">
        <v>7</v>
      </c>
      <c r="D60" s="17">
        <v>375</v>
      </c>
      <c r="E60" s="1" t="s">
        <v>6</v>
      </c>
      <c r="K60" s="2"/>
    </row>
    <row r="61" spans="4:11" ht="15.75">
      <c r="D61" s="3"/>
      <c r="K61" s="2"/>
    </row>
    <row r="62" spans="1:11" ht="15.75">
      <c r="A62" s="11" t="s">
        <v>21</v>
      </c>
      <c r="K62" s="2"/>
    </row>
    <row r="63" spans="1:10" ht="15.75">
      <c r="A63" s="1" t="s">
        <v>16</v>
      </c>
      <c r="B63" s="14">
        <v>0.05</v>
      </c>
      <c r="D63" s="1" t="s">
        <v>66</v>
      </c>
      <c r="J63" s="5"/>
    </row>
    <row r="64" spans="1:10" ht="15.75">
      <c r="A64" s="1" t="s">
        <v>35</v>
      </c>
      <c r="B64" s="2">
        <v>0.04</v>
      </c>
      <c r="J64" s="5"/>
    </row>
    <row r="65" spans="4:10" ht="15.75">
      <c r="D65" s="5"/>
      <c r="J65" s="5"/>
    </row>
    <row r="66" spans="2:10" ht="15.75">
      <c r="B66" s="73" t="s">
        <v>36</v>
      </c>
      <c r="C66" s="73"/>
      <c r="D66" s="73"/>
      <c r="E66" s="73"/>
      <c r="F66" s="73"/>
      <c r="J66" s="5"/>
    </row>
    <row r="67" spans="2:10" ht="15.75">
      <c r="B67" s="13"/>
      <c r="D67" s="73" t="s">
        <v>33</v>
      </c>
      <c r="E67" s="73"/>
      <c r="F67" s="73"/>
      <c r="J67" s="5"/>
    </row>
    <row r="68" spans="2:10" ht="15.75">
      <c r="B68" s="13"/>
      <c r="D68" s="74" t="s">
        <v>67</v>
      </c>
      <c r="E68" s="74"/>
      <c r="F68" s="13"/>
      <c r="J68" s="5"/>
    </row>
    <row r="69" spans="1:10" ht="15.75">
      <c r="A69" s="4" t="s">
        <v>20</v>
      </c>
      <c r="B69" s="4" t="s">
        <v>32</v>
      </c>
      <c r="C69" s="21" t="s">
        <v>34</v>
      </c>
      <c r="D69" s="13" t="s">
        <v>69</v>
      </c>
      <c r="E69" s="13" t="s">
        <v>23</v>
      </c>
      <c r="F69" s="13" t="s">
        <v>68</v>
      </c>
      <c r="J69" s="5"/>
    </row>
    <row r="70" spans="1:10" ht="15.75">
      <c r="A70" s="1">
        <v>1</v>
      </c>
      <c r="B70" s="22">
        <v>28</v>
      </c>
      <c r="C70" s="24">
        <v>0.07</v>
      </c>
      <c r="D70" s="23">
        <f>25%+0.05</f>
        <v>0.3</v>
      </c>
      <c r="E70" s="2">
        <v>0</v>
      </c>
      <c r="F70" s="23">
        <v>0.075</v>
      </c>
      <c r="J70" s="5"/>
    </row>
    <row r="71" spans="1:10" ht="15.75">
      <c r="A71" s="1">
        <v>2</v>
      </c>
      <c r="B71" s="22">
        <v>3.5</v>
      </c>
      <c r="C71" s="24">
        <f>+C70</f>
        <v>0.07</v>
      </c>
      <c r="D71" s="23">
        <v>0.12</v>
      </c>
      <c r="E71" s="2">
        <v>0</v>
      </c>
      <c r="F71" s="23">
        <v>0.075</v>
      </c>
      <c r="J71" s="5"/>
    </row>
    <row r="72" spans="1:10" ht="15.75">
      <c r="A72" s="1">
        <v>3</v>
      </c>
      <c r="B72" s="22">
        <f>+B71</f>
        <v>3.5</v>
      </c>
      <c r="C72" s="24">
        <v>0.065</v>
      </c>
      <c r="D72" s="23">
        <f>+D71</f>
        <v>0.12</v>
      </c>
      <c r="E72" s="2">
        <f>+E71</f>
        <v>0</v>
      </c>
      <c r="F72" s="23">
        <v>0.075</v>
      </c>
      <c r="J72" s="5"/>
    </row>
    <row r="73" spans="1:10" ht="15.75">
      <c r="A73" s="1">
        <v>4</v>
      </c>
      <c r="B73" s="22">
        <f>+B72</f>
        <v>3.5</v>
      </c>
      <c r="C73" s="24">
        <v>0.06</v>
      </c>
      <c r="D73" s="23">
        <f>+D72</f>
        <v>0.12</v>
      </c>
      <c r="E73" s="2">
        <f>+E72</f>
        <v>0</v>
      </c>
      <c r="F73" s="23">
        <v>0.075</v>
      </c>
      <c r="J73" s="5"/>
    </row>
    <row r="74" spans="1:10" ht="15.75">
      <c r="A74" s="42" t="s">
        <v>88</v>
      </c>
      <c r="B74" s="22">
        <f>+B73</f>
        <v>3.5</v>
      </c>
      <c r="C74" s="24">
        <v>0.05</v>
      </c>
      <c r="D74" s="23">
        <v>0.075</v>
      </c>
      <c r="E74" s="2">
        <f>+E73</f>
        <v>0</v>
      </c>
      <c r="F74" s="23">
        <v>0.075</v>
      </c>
      <c r="J74" s="5"/>
    </row>
    <row r="75" spans="4:10" ht="15.75">
      <c r="D75" s="5"/>
      <c r="J75" s="5"/>
    </row>
    <row r="76" spans="1:4" ht="15.75">
      <c r="A76" s="4" t="s">
        <v>20</v>
      </c>
      <c r="B76" s="4" t="s">
        <v>25</v>
      </c>
      <c r="C76" s="4"/>
      <c r="D76" s="5"/>
    </row>
    <row r="77" spans="1:3" ht="15.75">
      <c r="A77" s="1">
        <v>1</v>
      </c>
      <c r="B77" s="18">
        <v>0.65</v>
      </c>
      <c r="C77" s="9"/>
    </row>
    <row r="78" spans="1:3" ht="15.75">
      <c r="A78" s="1">
        <v>2</v>
      </c>
      <c r="B78" s="18">
        <v>0.8</v>
      </c>
      <c r="C78" s="9"/>
    </row>
    <row r="79" spans="1:3" ht="15.75">
      <c r="A79" s="1">
        <v>3</v>
      </c>
      <c r="B79" s="18">
        <v>0.9</v>
      </c>
      <c r="C79" s="9"/>
    </row>
    <row r="80" spans="1:3" ht="15.75">
      <c r="A80" s="1">
        <v>4</v>
      </c>
      <c r="B80" s="18">
        <v>1</v>
      </c>
      <c r="C80" s="9"/>
    </row>
    <row r="81" spans="1:3" ht="15.75">
      <c r="A81" s="1">
        <v>5</v>
      </c>
      <c r="B81" s="18">
        <v>1</v>
      </c>
      <c r="C81" s="9"/>
    </row>
    <row r="82" ht="15.75"/>
    <row r="83" spans="1:4" ht="15.75">
      <c r="A83" s="1" t="s">
        <v>82</v>
      </c>
      <c r="D83" s="31">
        <v>0.24</v>
      </c>
    </row>
    <row r="84" spans="1:4" ht="15.75">
      <c r="A84" s="1" t="s">
        <v>84</v>
      </c>
      <c r="D84" s="31">
        <v>0.05</v>
      </c>
    </row>
    <row r="85" ht="15.75">
      <c r="D85" s="31"/>
    </row>
    <row r="86" spans="1:4" ht="15.75">
      <c r="A86" s="1" t="s">
        <v>90</v>
      </c>
      <c r="D86" s="31"/>
    </row>
    <row r="87" spans="2:5" ht="15.75">
      <c r="B87" s="75" t="s">
        <v>91</v>
      </c>
      <c r="C87" s="75"/>
      <c r="E87" s="31"/>
    </row>
    <row r="88" spans="2:5" ht="15.75">
      <c r="B88" s="72" t="s">
        <v>92</v>
      </c>
      <c r="C88" s="72"/>
      <c r="D88" s="6" t="s">
        <v>93</v>
      </c>
      <c r="E88" s="31"/>
    </row>
    <row r="89" spans="2:5" ht="15.75">
      <c r="B89" s="13" t="s">
        <v>94</v>
      </c>
      <c r="C89" s="6" t="s">
        <v>95</v>
      </c>
      <c r="D89" s="13" t="s">
        <v>81</v>
      </c>
      <c r="E89" s="31"/>
    </row>
    <row r="90" spans="2:6" ht="15.75">
      <c r="B90" s="43">
        <v>0</v>
      </c>
      <c r="C90" s="43">
        <f>+B91</f>
        <v>0.1</v>
      </c>
      <c r="D90" s="43">
        <v>1</v>
      </c>
      <c r="E90" s="31"/>
      <c r="F90" s="31">
        <f aca="true" t="shared" si="6" ref="F90:F99">+B90*D90</f>
        <v>0</v>
      </c>
    </row>
    <row r="91" spans="2:6" ht="15.75">
      <c r="B91" s="43">
        <v>0.1</v>
      </c>
      <c r="C91" s="43">
        <f aca="true" t="shared" si="7" ref="C91:C98">+B92</f>
        <v>0.2</v>
      </c>
      <c r="D91" s="43">
        <v>0.95</v>
      </c>
      <c r="E91" s="31"/>
      <c r="F91" s="31">
        <f t="shared" si="6"/>
        <v>0.095</v>
      </c>
    </row>
    <row r="92" spans="2:6" ht="15.75">
      <c r="B92" s="43">
        <v>0.2</v>
      </c>
      <c r="C92" s="43">
        <f t="shared" si="7"/>
        <v>0.3</v>
      </c>
      <c r="D92" s="43">
        <v>0.85</v>
      </c>
      <c r="E92" s="31"/>
      <c r="F92" s="31">
        <f t="shared" si="6"/>
        <v>0.17</v>
      </c>
    </row>
    <row r="93" spans="2:6" ht="15.75">
      <c r="B93" s="43">
        <v>0.3</v>
      </c>
      <c r="C93" s="43">
        <f t="shared" si="7"/>
        <v>0.4</v>
      </c>
      <c r="D93" s="43">
        <v>0.8</v>
      </c>
      <c r="E93" s="31"/>
      <c r="F93" s="31">
        <f t="shared" si="6"/>
        <v>0.24</v>
      </c>
    </row>
    <row r="94" spans="2:6" ht="15.75">
      <c r="B94" s="43">
        <v>0.4</v>
      </c>
      <c r="C94" s="43">
        <f t="shared" si="7"/>
        <v>0.5</v>
      </c>
      <c r="D94" s="43">
        <v>0.75</v>
      </c>
      <c r="E94" s="31"/>
      <c r="F94" s="31">
        <f t="shared" si="6"/>
        <v>0.30000000000000004</v>
      </c>
    </row>
    <row r="95" spans="2:6" ht="15.75">
      <c r="B95" s="43">
        <v>0.5</v>
      </c>
      <c r="C95" s="43">
        <f t="shared" si="7"/>
        <v>0.6</v>
      </c>
      <c r="D95" s="43">
        <v>0.7</v>
      </c>
      <c r="E95" s="31"/>
      <c r="F95" s="31">
        <f t="shared" si="6"/>
        <v>0.35</v>
      </c>
    </row>
    <row r="96" spans="2:6" ht="15.75">
      <c r="B96" s="43">
        <v>0.6</v>
      </c>
      <c r="C96" s="43">
        <f t="shared" si="7"/>
        <v>0.7</v>
      </c>
      <c r="D96" s="43">
        <v>0.65</v>
      </c>
      <c r="E96" s="31"/>
      <c r="F96" s="31">
        <f t="shared" si="6"/>
        <v>0.39</v>
      </c>
    </row>
    <row r="97" spans="2:6" ht="15.75">
      <c r="B97" s="43">
        <v>0.7</v>
      </c>
      <c r="C97" s="43">
        <f t="shared" si="7"/>
        <v>0.8</v>
      </c>
      <c r="D97" s="43">
        <v>0.6</v>
      </c>
      <c r="E97" s="31"/>
      <c r="F97" s="31">
        <f t="shared" si="6"/>
        <v>0.42</v>
      </c>
    </row>
    <row r="98" spans="2:6" ht="15.75">
      <c r="B98" s="43">
        <v>0.8</v>
      </c>
      <c r="C98" s="43">
        <f t="shared" si="7"/>
        <v>0.9</v>
      </c>
      <c r="D98" s="43">
        <v>0.55</v>
      </c>
      <c r="E98" s="31"/>
      <c r="F98" s="31">
        <f t="shared" si="6"/>
        <v>0.44000000000000006</v>
      </c>
    </row>
    <row r="99" spans="2:6" ht="15.75">
      <c r="B99" s="43">
        <v>0.9</v>
      </c>
      <c r="C99" s="43">
        <v>1</v>
      </c>
      <c r="D99" s="43">
        <v>0.5</v>
      </c>
      <c r="E99" s="31"/>
      <c r="F99" s="31">
        <f t="shared" si="6"/>
        <v>0.45</v>
      </c>
    </row>
    <row r="100" spans="1:4" ht="15.75">
      <c r="A100" s="1" t="s">
        <v>58</v>
      </c>
      <c r="B100" s="43"/>
      <c r="C100" s="43"/>
      <c r="D100" s="31">
        <v>0.5</v>
      </c>
    </row>
    <row r="101" ht="15.75">
      <c r="D101" s="31"/>
    </row>
    <row r="102" spans="1:4" ht="15.75">
      <c r="A102" s="1" t="s">
        <v>116</v>
      </c>
      <c r="C102" s="16">
        <v>1</v>
      </c>
      <c r="D102" s="1" t="s">
        <v>117</v>
      </c>
    </row>
    <row r="103" spans="1:21" ht="15.75">
      <c r="A103" s="6"/>
      <c r="B103" s="6" t="s">
        <v>89</v>
      </c>
      <c r="U103" s="25"/>
    </row>
    <row r="104" spans="1:21" ht="15.75">
      <c r="A104" s="6"/>
      <c r="B104" s="13" t="s">
        <v>126</v>
      </c>
      <c r="T104" s="2"/>
      <c r="U104" s="25"/>
    </row>
    <row r="105" spans="1:2" ht="15.75">
      <c r="A105" s="13" t="s">
        <v>22</v>
      </c>
      <c r="B105" s="13" t="str">
        <f>INDEX('Trend Scenarios'!$B$8:$K$8,1,$C$102)</f>
        <v>Medium</v>
      </c>
    </row>
    <row r="106" spans="1:3" ht="15.75">
      <c r="A106" s="63">
        <v>1</v>
      </c>
      <c r="B106" s="64">
        <f>+VLOOKUP($A106,'Trend Scenarios'!$A$9:$K$38,'Global Assumptions'!$C$102+1)*$D$21/0.12</f>
        <v>0.1199705000000002</v>
      </c>
      <c r="C106" s="19"/>
    </row>
    <row r="107" spans="1:2" ht="15.75">
      <c r="A107" s="63">
        <f aca="true" t="shared" si="8" ref="A107:A135">+A106+1</f>
        <v>2</v>
      </c>
      <c r="B107" s="64">
        <f>+VLOOKUP($A107,'Trend Scenarios'!$A$9:$K$38,'Global Assumptions'!$C$102+1)*$D$21/0.12</f>
        <v>0.1199705000000002</v>
      </c>
    </row>
    <row r="108" spans="1:2" ht="15.75">
      <c r="A108" s="63">
        <f t="shared" si="8"/>
        <v>3</v>
      </c>
      <c r="B108" s="64">
        <f>+VLOOKUP($A108,'Trend Scenarios'!$A$9:$K$38,'Global Assumptions'!$C$102+1)*$D$21/0.12</f>
        <v>0.1199705000000002</v>
      </c>
    </row>
    <row r="109" spans="1:2" ht="15.75">
      <c r="A109" s="63">
        <f t="shared" si="8"/>
        <v>4</v>
      </c>
      <c r="B109" s="64">
        <f>+VLOOKUP($A109,'Trend Scenarios'!$A$9:$K$38,'Global Assumptions'!$C$102+1)*$D$21/0.12</f>
        <v>0.1199705000000002</v>
      </c>
    </row>
    <row r="110" spans="1:2" ht="15.75">
      <c r="A110" s="63">
        <f t="shared" si="8"/>
        <v>5</v>
      </c>
      <c r="B110" s="64">
        <f>+VLOOKUP($A110,'Trend Scenarios'!$A$9:$K$38,'Global Assumptions'!$C$102+1)*$D$21/0.12</f>
        <v>0.1199705000000002</v>
      </c>
    </row>
    <row r="111" spans="1:2" ht="15.75">
      <c r="A111" s="63">
        <f t="shared" si="8"/>
        <v>6</v>
      </c>
      <c r="B111" s="64">
        <f>+VLOOKUP($A111,'Trend Scenarios'!$A$9:$K$38,'Global Assumptions'!$C$102+1)*$D$21/0.12</f>
        <v>0.1199705000000002</v>
      </c>
    </row>
    <row r="112" spans="1:2" ht="15.75">
      <c r="A112" s="63">
        <f t="shared" si="8"/>
        <v>7</v>
      </c>
      <c r="B112" s="64">
        <f>+VLOOKUP($A112,'Trend Scenarios'!$A$9:$K$38,'Global Assumptions'!$C$102+1)*$D$21/0.12</f>
        <v>0.1199705000000002</v>
      </c>
    </row>
    <row r="113" spans="1:2" ht="15.75">
      <c r="A113" s="63">
        <f t="shared" si="8"/>
        <v>8</v>
      </c>
      <c r="B113" s="64">
        <f>+VLOOKUP($A113,'Trend Scenarios'!$A$9:$K$38,'Global Assumptions'!$C$102+1)*$D$21/0.12</f>
        <v>0.1199705000000002</v>
      </c>
    </row>
    <row r="114" spans="1:2" ht="15.75">
      <c r="A114" s="63">
        <f t="shared" si="8"/>
        <v>9</v>
      </c>
      <c r="B114" s="64">
        <f>+VLOOKUP($A114,'Trend Scenarios'!$A$9:$K$38,'Global Assumptions'!$C$102+1)*$D$21/0.12</f>
        <v>0.1199705000000002</v>
      </c>
    </row>
    <row r="115" spans="1:2" ht="15.75">
      <c r="A115" s="63">
        <f t="shared" si="8"/>
        <v>10</v>
      </c>
      <c r="B115" s="64">
        <f>+VLOOKUP($A115,'Trend Scenarios'!$A$9:$K$38,'Global Assumptions'!$C$102+1)*$D$21/0.12</f>
        <v>0.1199705000000002</v>
      </c>
    </row>
    <row r="116" spans="1:2" ht="15.75">
      <c r="A116" s="63">
        <f t="shared" si="8"/>
        <v>11</v>
      </c>
      <c r="B116" s="64">
        <f>+VLOOKUP($A116,'Trend Scenarios'!$A$9:$K$38,'Global Assumptions'!$C$102+1)*$D$21/0.12</f>
        <v>0.1199705000000002</v>
      </c>
    </row>
    <row r="117" spans="1:2" ht="15.75">
      <c r="A117" s="63">
        <f t="shared" si="8"/>
        <v>12</v>
      </c>
      <c r="B117" s="64">
        <f>+VLOOKUP($A117,'Trend Scenarios'!$A$9:$K$38,'Global Assumptions'!$C$102+1)*$D$21/0.12</f>
        <v>0.1199705000000002</v>
      </c>
    </row>
    <row r="118" spans="1:2" ht="15.75">
      <c r="A118" s="63">
        <f t="shared" si="8"/>
        <v>13</v>
      </c>
      <c r="B118" s="64">
        <f>+VLOOKUP($A118,'Trend Scenarios'!$A$9:$K$38,'Global Assumptions'!$C$102+1)*$D$21/0.12</f>
        <v>0.1199705000000002</v>
      </c>
    </row>
    <row r="119" spans="1:2" ht="15.75">
      <c r="A119" s="63">
        <f t="shared" si="8"/>
        <v>14</v>
      </c>
      <c r="B119" s="64">
        <f>+VLOOKUP($A119,'Trend Scenarios'!$A$9:$K$38,'Global Assumptions'!$C$102+1)*$D$21/0.12</f>
        <v>0.1199705000000002</v>
      </c>
    </row>
    <row r="120" spans="1:2" ht="15.75">
      <c r="A120" s="63">
        <f t="shared" si="8"/>
        <v>15</v>
      </c>
      <c r="B120" s="64">
        <f>+VLOOKUP($A120,'Trend Scenarios'!$A$9:$K$38,'Global Assumptions'!$C$102+1)*$D$21/0.12</f>
        <v>0.1199705000000002</v>
      </c>
    </row>
    <row r="121" spans="1:2" ht="15.75">
      <c r="A121" s="63">
        <f t="shared" si="8"/>
        <v>16</v>
      </c>
      <c r="B121" s="64">
        <f>+VLOOKUP($A121,'Trend Scenarios'!$A$9:$K$38,'Global Assumptions'!$C$102+1)*$D$21/0.12</f>
        <v>0.1199705000000002</v>
      </c>
    </row>
    <row r="122" spans="1:2" ht="15.75">
      <c r="A122" s="63">
        <f t="shared" si="8"/>
        <v>17</v>
      </c>
      <c r="B122" s="64">
        <f>+VLOOKUP($A122,'Trend Scenarios'!$A$9:$K$38,'Global Assumptions'!$C$102+1)*$D$21/0.12</f>
        <v>0.1199705000000002</v>
      </c>
    </row>
    <row r="123" spans="1:2" ht="15.75">
      <c r="A123" s="63">
        <f t="shared" si="8"/>
        <v>18</v>
      </c>
      <c r="B123" s="64">
        <f>+VLOOKUP($A123,'Trend Scenarios'!$A$9:$K$38,'Global Assumptions'!$C$102+1)*$D$21/0.12</f>
        <v>0.1199705000000002</v>
      </c>
    </row>
    <row r="124" spans="1:2" ht="15.75">
      <c r="A124" s="63">
        <f t="shared" si="8"/>
        <v>19</v>
      </c>
      <c r="B124" s="64">
        <f>+VLOOKUP($A124,'Trend Scenarios'!$A$9:$K$38,'Global Assumptions'!$C$102+1)*$D$21/0.12</f>
        <v>0.1199705000000002</v>
      </c>
    </row>
    <row r="125" spans="1:2" ht="15.75">
      <c r="A125" s="63">
        <f t="shared" si="8"/>
        <v>20</v>
      </c>
      <c r="B125" s="64">
        <f>+VLOOKUP($A125,'Trend Scenarios'!$A$9:$K$38,'Global Assumptions'!$C$102+1)*$D$21/0.12</f>
        <v>0.1199705000000002</v>
      </c>
    </row>
    <row r="126" spans="1:2" ht="15.75">
      <c r="A126" s="63">
        <f t="shared" si="8"/>
        <v>21</v>
      </c>
      <c r="B126" s="64">
        <f>+VLOOKUP($A126,'Trend Scenarios'!$A$9:$K$38,'Global Assumptions'!$C$102+1)*$D$21/0.12</f>
        <v>0.1199705000000002</v>
      </c>
    </row>
    <row r="127" spans="1:2" ht="15.75">
      <c r="A127" s="63">
        <f t="shared" si="8"/>
        <v>22</v>
      </c>
      <c r="B127" s="64">
        <f>+VLOOKUP($A127,'Trend Scenarios'!$A$9:$K$38,'Global Assumptions'!$C$102+1)*$D$21/0.12</f>
        <v>0.1199705000000002</v>
      </c>
    </row>
    <row r="128" spans="1:2" ht="15.75">
      <c r="A128" s="63">
        <f t="shared" si="8"/>
        <v>23</v>
      </c>
      <c r="B128" s="64">
        <f>+VLOOKUP($A128,'Trend Scenarios'!$A$9:$K$38,'Global Assumptions'!$C$102+1)*$D$21/0.12</f>
        <v>0.1199705000000002</v>
      </c>
    </row>
    <row r="129" spans="1:2" ht="15.75">
      <c r="A129" s="63">
        <f t="shared" si="8"/>
        <v>24</v>
      </c>
      <c r="B129" s="64">
        <f>+VLOOKUP($A129,'Trend Scenarios'!$A$9:$K$38,'Global Assumptions'!$C$102+1)*$D$21/0.12</f>
        <v>0.1199705000000002</v>
      </c>
    </row>
    <row r="130" spans="1:2" ht="15.75">
      <c r="A130" s="63">
        <f t="shared" si="8"/>
        <v>25</v>
      </c>
      <c r="B130" s="64">
        <f>+VLOOKUP($A130,'Trend Scenarios'!$A$9:$K$38,'Global Assumptions'!$C$102+1)*$D$21/0.12</f>
        <v>0.1199705000000002</v>
      </c>
    </row>
    <row r="131" spans="1:2" ht="15.75">
      <c r="A131" s="63">
        <f t="shared" si="8"/>
        <v>26</v>
      </c>
      <c r="B131" s="64">
        <f>+VLOOKUP($A131,'Trend Scenarios'!$A$9:$K$38,'Global Assumptions'!$C$102+1)*$D$21/0.12</f>
        <v>0.1199705000000002</v>
      </c>
    </row>
    <row r="132" spans="1:2" ht="15.75">
      <c r="A132" s="63">
        <f t="shared" si="8"/>
        <v>27</v>
      </c>
      <c r="B132" s="64">
        <f>+VLOOKUP($A132,'Trend Scenarios'!$A$9:$K$38,'Global Assumptions'!$C$102+1)*$D$21/0.12</f>
        <v>0.1199705000000002</v>
      </c>
    </row>
    <row r="133" spans="1:2" ht="15.75">
      <c r="A133" s="63">
        <f t="shared" si="8"/>
        <v>28</v>
      </c>
      <c r="B133" s="64">
        <f>+VLOOKUP($A133,'Trend Scenarios'!$A$9:$K$38,'Global Assumptions'!$C$102+1)*$D$21/0.12</f>
        <v>0.1199705000000002</v>
      </c>
    </row>
    <row r="134" spans="1:18" ht="15.75">
      <c r="A134" s="63">
        <f t="shared" si="8"/>
        <v>29</v>
      </c>
      <c r="B134" s="64">
        <f>+VLOOKUP($A134,'Trend Scenarios'!$A$9:$K$38,'Global Assumptions'!$C$102+1)*$D$21/0.12</f>
        <v>0.1199705000000002</v>
      </c>
      <c r="H134"/>
      <c r="I134"/>
      <c r="J134"/>
      <c r="K134"/>
      <c r="L134"/>
      <c r="M134"/>
      <c r="N134"/>
      <c r="O134"/>
      <c r="P134"/>
      <c r="Q134"/>
      <c r="R134" s="25"/>
    </row>
    <row r="135" spans="1:2" ht="15.75">
      <c r="A135" s="63">
        <f t="shared" si="8"/>
        <v>30</v>
      </c>
      <c r="B135" s="64">
        <f>+VLOOKUP($A135,'Trend Scenarios'!$A$9:$K$38,'Global Assumptions'!$C$102+1)*$D$21/0.12</f>
        <v>0.1199705000000002</v>
      </c>
    </row>
  </sheetData>
  <mergeCells count="5">
    <mergeCell ref="B88:C88"/>
    <mergeCell ref="D67:F67"/>
    <mergeCell ref="D68:E68"/>
    <mergeCell ref="B66:F66"/>
    <mergeCell ref="B87:C87"/>
  </mergeCells>
  <printOptions headings="1"/>
  <pageMargins left="0.5" right="0.5" top="1" bottom="0.5" header="0" footer="0.25"/>
  <pageSetup fitToHeight="0" horizontalDpi="600" verticalDpi="600" orientation="landscape" pageOrder="overThenDown" paperSize="5" scale="75" r:id="rId3"/>
  <headerFooter alignWithMargins="0">
    <oddFooter>&amp;L&amp;12&amp;D&amp;C&amp;"Arial,Bold"&amp;16&amp;P&amp;R&amp;12&amp;T</oddFooter>
  </headerFooter>
  <rowBreaks count="1" manualBreakCount="1">
    <brk id="40" max="12" man="1"/>
  </rowBreaks>
  <legacyDrawing r:id="rId2"/>
</worksheet>
</file>

<file path=xl/worksheets/sheet2.xml><?xml version="1.0" encoding="utf-8"?>
<worksheet xmlns="http://schemas.openxmlformats.org/spreadsheetml/2006/main" xmlns:r="http://schemas.openxmlformats.org/officeDocument/2006/relationships">
  <dimension ref="A1:P36"/>
  <sheetViews>
    <sheetView zoomScale="75" zoomScaleNormal="75" zoomScaleSheetLayoutView="75" workbookViewId="0" topLeftCell="A4">
      <selection activeCell="N13" sqref="N13"/>
    </sheetView>
  </sheetViews>
  <sheetFormatPr defaultColWidth="9.140625" defaultRowHeight="12.75"/>
  <cols>
    <col min="10" max="12" width="9.140625" style="28" customWidth="1"/>
    <col min="15" max="16" width="10.57421875" style="0" bestFit="1" customWidth="1"/>
  </cols>
  <sheetData>
    <row r="1" ht="18">
      <c r="A1" s="27" t="s">
        <v>55</v>
      </c>
    </row>
    <row r="2" ht="15">
      <c r="A2" s="26" t="s">
        <v>56</v>
      </c>
    </row>
    <row r="3" ht="15">
      <c r="A3" t="s">
        <v>80</v>
      </c>
    </row>
    <row r="4" spans="1:13" ht="15.75">
      <c r="A4" s="12"/>
      <c r="B4" s="12"/>
      <c r="C4" s="12"/>
      <c r="D4" s="12"/>
      <c r="E4" s="12"/>
      <c r="F4" s="12"/>
      <c r="G4" s="12"/>
      <c r="H4" s="12"/>
      <c r="I4" s="12"/>
      <c r="J4" s="32"/>
      <c r="K4" s="32"/>
      <c r="L4" s="32"/>
      <c r="M4" s="6"/>
    </row>
    <row r="5" spans="1:13" ht="15.75">
      <c r="A5" s="6"/>
      <c r="B5" s="72" t="s">
        <v>26</v>
      </c>
      <c r="C5" s="72"/>
      <c r="D5" s="6" t="s">
        <v>74</v>
      </c>
      <c r="E5" s="72" t="s">
        <v>48</v>
      </c>
      <c r="F5" s="72"/>
      <c r="G5" s="72"/>
      <c r="H5" s="6" t="s">
        <v>50</v>
      </c>
      <c r="I5" s="6" t="s">
        <v>20</v>
      </c>
      <c r="J5" s="76" t="s">
        <v>52</v>
      </c>
      <c r="K5" s="76"/>
      <c r="L5" s="76"/>
      <c r="M5" s="1" t="s">
        <v>20</v>
      </c>
    </row>
    <row r="6" spans="1:15" ht="15.75">
      <c r="A6" s="4" t="s">
        <v>20</v>
      </c>
      <c r="B6" s="13" t="s">
        <v>27</v>
      </c>
      <c r="C6" s="13" t="s">
        <v>28</v>
      </c>
      <c r="D6" s="13" t="s">
        <v>73</v>
      </c>
      <c r="E6" s="13" t="s">
        <v>49</v>
      </c>
      <c r="F6" s="13" t="s">
        <v>28</v>
      </c>
      <c r="G6" s="13" t="s">
        <v>50</v>
      </c>
      <c r="H6" s="13" t="s">
        <v>53</v>
      </c>
      <c r="I6" s="13" t="s">
        <v>25</v>
      </c>
      <c r="J6" s="13" t="s">
        <v>49</v>
      </c>
      <c r="K6" s="13" t="s">
        <v>28</v>
      </c>
      <c r="L6" s="13" t="s">
        <v>51</v>
      </c>
      <c r="M6" s="4" t="s">
        <v>54</v>
      </c>
      <c r="O6" s="13" t="s">
        <v>83</v>
      </c>
    </row>
    <row r="7" spans="1:16" ht="15.75">
      <c r="A7" s="33">
        <v>1</v>
      </c>
      <c r="B7" s="34">
        <f>'Global Assumptions'!$E$29</f>
        <v>0.35</v>
      </c>
      <c r="C7" s="34">
        <f>'Global Assumptions'!$D$54</f>
        <v>0.12</v>
      </c>
      <c r="D7" s="35">
        <f>+'Global Assumptions'!$E$43</f>
        <v>0.004</v>
      </c>
      <c r="E7" s="36">
        <v>10000</v>
      </c>
      <c r="F7" s="36">
        <v>0</v>
      </c>
      <c r="G7" s="36">
        <f aca="true" t="shared" si="0" ref="G7:G36">+E7+F7</f>
        <v>10000</v>
      </c>
      <c r="H7" s="35">
        <f aca="true" t="shared" si="1" ref="H7:H36">1-G8/G7</f>
        <v>0.3486</v>
      </c>
      <c r="I7" s="37">
        <f>+'Global Assumptions'!$B$77</f>
        <v>0.65</v>
      </c>
      <c r="J7" s="38">
        <f>+'Global Assumptions'!$D$49*I7</f>
        <v>58.5</v>
      </c>
      <c r="K7" s="38">
        <f>'Global Assumptions'!$D$60</f>
        <v>375</v>
      </c>
      <c r="L7" s="39">
        <f aca="true" t="shared" si="2" ref="L7:L36">+(E7*J7+F7*K7)/G7</f>
        <v>58.5</v>
      </c>
      <c r="M7" s="40">
        <f>+L7/'Global Assumptions'!$D$49</f>
        <v>0.65</v>
      </c>
      <c r="O7" s="30">
        <f>+M7/$M$7</f>
        <v>1</v>
      </c>
      <c r="P7" s="29">
        <f>+M7/$M$9</f>
        <v>0.6750485098134628</v>
      </c>
    </row>
    <row r="8" spans="1:16" ht="15.75">
      <c r="A8" s="33">
        <v>2</v>
      </c>
      <c r="B8" s="34">
        <f>'Global Assumptions'!$E$30</f>
        <v>0.31</v>
      </c>
      <c r="C8" s="34">
        <f>'Global Assumptions'!$D$54</f>
        <v>0.12</v>
      </c>
      <c r="D8" s="35">
        <f>+'Global Assumptions'!$E$44</f>
        <v>0.008</v>
      </c>
      <c r="E8" s="36">
        <f>+E7*(1-'Global Assumptions'!$E$43)*(1-B7)</f>
        <v>6474</v>
      </c>
      <c r="F8" s="36">
        <f>+F7*(1-C7)+E7*D7</f>
        <v>40</v>
      </c>
      <c r="G8" s="36">
        <f t="shared" si="0"/>
        <v>6514</v>
      </c>
      <c r="H8" s="35">
        <f t="shared" si="1"/>
        <v>0.30636851089960093</v>
      </c>
      <c r="I8" s="37">
        <f>+'Global Assumptions'!$B$78</f>
        <v>0.8</v>
      </c>
      <c r="J8" s="38">
        <f>+'Global Assumptions'!$D$49*I8</f>
        <v>72</v>
      </c>
      <c r="K8" s="38">
        <f>'Global Assumptions'!$D$60</f>
        <v>375</v>
      </c>
      <c r="L8" s="39">
        <f t="shared" si="2"/>
        <v>73.86060792140006</v>
      </c>
      <c r="M8" s="40">
        <f>+L8/'Global Assumptions'!$D$49</f>
        <v>0.8206734213488895</v>
      </c>
      <c r="O8" s="30">
        <f aca="true" t="shared" si="3" ref="O8:O36">+M8/$M$7</f>
        <v>1.262574494382907</v>
      </c>
      <c r="P8" s="29">
        <f>+M8/$M$9</f>
        <v>0.8522990309616676</v>
      </c>
    </row>
    <row r="9" spans="1:16" ht="15.75">
      <c r="A9" s="33">
        <v>3</v>
      </c>
      <c r="B9" s="34">
        <f>'Global Assumptions'!$E$31</f>
        <v>0.26</v>
      </c>
      <c r="C9" s="34">
        <f>'Global Assumptions'!$D$54</f>
        <v>0.12</v>
      </c>
      <c r="D9" s="35">
        <f>+'Global Assumptions'!$E$45</f>
        <v>0.012</v>
      </c>
      <c r="E9" s="36">
        <f>+E8*(1-'Global Assumptions'!$E$44)*(1-B8)</f>
        <v>4431.323519999999</v>
      </c>
      <c r="F9" s="36">
        <f aca="true" t="shared" si="4" ref="F9:F35">+F8*(1-C8)+E8*D8</f>
        <v>86.992</v>
      </c>
      <c r="G9" s="36">
        <f t="shared" si="0"/>
        <v>4518.315519999999</v>
      </c>
      <c r="H9" s="35">
        <f t="shared" si="1"/>
        <v>0.2542446229646219</v>
      </c>
      <c r="I9" s="37">
        <f>+'Global Assumptions'!$B$79</f>
        <v>0.9</v>
      </c>
      <c r="J9" s="38">
        <f>+'Global Assumptions'!$D$49*I9</f>
        <v>81</v>
      </c>
      <c r="K9" s="38">
        <f>'Global Assumptions'!$D$60</f>
        <v>375</v>
      </c>
      <c r="L9" s="39">
        <f t="shared" si="2"/>
        <v>86.66043869375461</v>
      </c>
      <c r="M9" s="40">
        <f>+L9/'Global Assumptions'!$D$49</f>
        <v>0.9628937632639402</v>
      </c>
      <c r="O9" s="30">
        <f t="shared" si="3"/>
        <v>1.4813750204060618</v>
      </c>
      <c r="P9" s="29">
        <f>+M9/$M$9</f>
        <v>1</v>
      </c>
    </row>
    <row r="10" spans="1:16" ht="15.75">
      <c r="A10" s="33">
        <f aca="true" t="shared" si="5" ref="A10:A36">A9+1</f>
        <v>4</v>
      </c>
      <c r="B10" s="34">
        <f>'Global Assumptions'!$E$32</f>
        <v>0.23</v>
      </c>
      <c r="C10" s="34">
        <f>'Global Assumptions'!$D$54</f>
        <v>0.12</v>
      </c>
      <c r="D10" s="35">
        <f>+'Global Assumptions'!$E$46</f>
        <v>0.016</v>
      </c>
      <c r="E10" s="36">
        <f>+E9*(1-'Global Assumptions'!$E$45)*(1-B9)</f>
        <v>3239.8292519423994</v>
      </c>
      <c r="F10" s="36">
        <f t="shared" si="4"/>
        <v>129.72884223999998</v>
      </c>
      <c r="G10" s="36">
        <f t="shared" si="0"/>
        <v>3369.5580941823996</v>
      </c>
      <c r="H10" s="35">
        <f t="shared" si="1"/>
        <v>0.22222665300272748</v>
      </c>
      <c r="I10" s="37">
        <f>+'Global Assumptions'!$B$80</f>
        <v>1</v>
      </c>
      <c r="J10" s="38">
        <f>+'Global Assumptions'!$D$49*I10</f>
        <v>90</v>
      </c>
      <c r="K10" s="38">
        <f>'Global Assumptions'!$D$60</f>
        <v>375</v>
      </c>
      <c r="L10" s="39">
        <f t="shared" si="2"/>
        <v>100.97257236853521</v>
      </c>
      <c r="M10" s="40">
        <f>+L10/'Global Assumptions'!$D$49</f>
        <v>1.1219174707615023</v>
      </c>
      <c r="O10" s="30">
        <f t="shared" si="3"/>
        <v>1.7260268780946189</v>
      </c>
      <c r="P10" s="29">
        <f aca="true" t="shared" si="6" ref="P10:P36">+M10/$M$9</f>
        <v>1.1651518719557559</v>
      </c>
    </row>
    <row r="11" spans="1:16" ht="15.75">
      <c r="A11" s="33">
        <f t="shared" si="5"/>
        <v>5</v>
      </c>
      <c r="B11" s="34">
        <f>'Global Assumptions'!$E$33</f>
        <v>0.2</v>
      </c>
      <c r="C11" s="34">
        <f>'Global Assumptions'!$D$54</f>
        <v>0.12</v>
      </c>
      <c r="D11" s="35">
        <f>+'Global Assumptions'!$E$47</f>
        <v>0.018</v>
      </c>
      <c r="E11" s="36">
        <f>+E10*(1-'Global Assumptions'!$E$46)*(1-B10)</f>
        <v>2454.753827611717</v>
      </c>
      <c r="F11" s="36">
        <f t="shared" si="4"/>
        <v>165.9986492022784</v>
      </c>
      <c r="G11" s="36">
        <f t="shared" si="0"/>
        <v>2620.7524768139956</v>
      </c>
      <c r="H11" s="35">
        <f t="shared" si="1"/>
        <v>0.19156081853923423</v>
      </c>
      <c r="I11" s="37">
        <f>+'Global Assumptions'!$B$81</f>
        <v>1</v>
      </c>
      <c r="J11" s="38">
        <f>+'Global Assumptions'!$D$49*I11</f>
        <v>90</v>
      </c>
      <c r="K11" s="38">
        <f>'Global Assumptions'!$D$60</f>
        <v>375</v>
      </c>
      <c r="L11" s="39">
        <f t="shared" si="2"/>
        <v>108.05192037065737</v>
      </c>
      <c r="M11" s="40">
        <f>+L11/'Global Assumptions'!$D$49</f>
        <v>1.2005768930073042</v>
      </c>
      <c r="O11" s="30">
        <f t="shared" si="3"/>
        <v>1.847041373857391</v>
      </c>
      <c r="P11" s="29">
        <f t="shared" si="6"/>
        <v>1.2468425269862429</v>
      </c>
    </row>
    <row r="12" spans="1:16" ht="15.75">
      <c r="A12" s="33">
        <f t="shared" si="5"/>
        <v>6</v>
      </c>
      <c r="B12" s="34">
        <f aca="true" t="shared" si="7" ref="B12:B36">B11</f>
        <v>0.2</v>
      </c>
      <c r="C12" s="34">
        <f>'Global Assumptions'!$D$54</f>
        <v>0.12</v>
      </c>
      <c r="D12" s="35">
        <f>+'Global Assumptions'!$E$47</f>
        <v>0.018</v>
      </c>
      <c r="E12" s="36">
        <f>+E11*(1-'Global Assumptions'!$E$47)*(1-B11)</f>
        <v>1928.454606971765</v>
      </c>
      <c r="F12" s="36">
        <f t="shared" si="4"/>
        <v>190.2643801950159</v>
      </c>
      <c r="G12" s="36">
        <f t="shared" si="0"/>
        <v>2118.718987166781</v>
      </c>
      <c r="H12" s="35">
        <f t="shared" si="1"/>
        <v>0.189539156851406</v>
      </c>
      <c r="I12" s="37">
        <f>+'Global Assumptions'!$B$81</f>
        <v>1</v>
      </c>
      <c r="J12" s="38">
        <f>+'Global Assumptions'!$D$49*I12</f>
        <v>90</v>
      </c>
      <c r="K12" s="38">
        <f>'Global Assumptions'!$D$60</f>
        <v>375</v>
      </c>
      <c r="L12" s="39">
        <f t="shared" si="2"/>
        <v>115.59345938938858</v>
      </c>
      <c r="M12" s="40">
        <f>+L12/'Global Assumptions'!$D$49</f>
        <v>1.2843717709932065</v>
      </c>
      <c r="O12" s="30">
        <f t="shared" si="3"/>
        <v>1.9759565707587792</v>
      </c>
      <c r="P12" s="29">
        <f t="shared" si="6"/>
        <v>1.333866538546834</v>
      </c>
    </row>
    <row r="13" spans="1:16" ht="15.75">
      <c r="A13" s="33">
        <f t="shared" si="5"/>
        <v>7</v>
      </c>
      <c r="B13" s="34">
        <f t="shared" si="7"/>
        <v>0.2</v>
      </c>
      <c r="C13" s="34">
        <f>'Global Assumptions'!$D$54</f>
        <v>0.12</v>
      </c>
      <c r="D13" s="35">
        <f>+'Global Assumptions'!$E$47</f>
        <v>0.018</v>
      </c>
      <c r="E13" s="36">
        <f>+E12*(1-'Global Assumptions'!$E$47)*(1-B12)</f>
        <v>1514.9939392370188</v>
      </c>
      <c r="F13" s="36">
        <f t="shared" si="4"/>
        <v>202.14483749710575</v>
      </c>
      <c r="G13" s="36">
        <f t="shared" si="0"/>
        <v>1717.1387767341246</v>
      </c>
      <c r="H13" s="35">
        <f t="shared" si="1"/>
        <v>0.1874060469229213</v>
      </c>
      <c r="I13" s="37">
        <f>+'Global Assumptions'!$B$81</f>
        <v>1</v>
      </c>
      <c r="J13" s="38">
        <f>+'Global Assumptions'!$D$49*I13</f>
        <v>90</v>
      </c>
      <c r="K13" s="38">
        <f>'Global Assumptions'!$D$60</f>
        <v>375</v>
      </c>
      <c r="L13" s="39">
        <f t="shared" si="2"/>
        <v>123.55074119067282</v>
      </c>
      <c r="M13" s="40">
        <f>+L13/'Global Assumptions'!$D$49</f>
        <v>1.372786013229698</v>
      </c>
      <c r="O13" s="30">
        <f t="shared" si="3"/>
        <v>2.111978481891843</v>
      </c>
      <c r="P13" s="29">
        <f t="shared" si="6"/>
        <v>1.425687926959188</v>
      </c>
    </row>
    <row r="14" spans="1:16" ht="15.75">
      <c r="A14" s="33">
        <f t="shared" si="5"/>
        <v>8</v>
      </c>
      <c r="B14" s="34">
        <f t="shared" si="7"/>
        <v>0.2</v>
      </c>
      <c r="C14" s="34">
        <f>'Global Assumptions'!$D$54</f>
        <v>0.12</v>
      </c>
      <c r="D14" s="35">
        <f>+'Global Assumptions'!$E$47</f>
        <v>0.018</v>
      </c>
      <c r="E14" s="36">
        <f>+E13*(1-'Global Assumptions'!$E$47)*(1-B13)</f>
        <v>1190.179238664602</v>
      </c>
      <c r="F14" s="36">
        <f t="shared" si="4"/>
        <v>205.1573479037194</v>
      </c>
      <c r="G14" s="36">
        <f t="shared" si="0"/>
        <v>1395.3365865683215</v>
      </c>
      <c r="H14" s="35">
        <f t="shared" si="1"/>
        <v>0.1851668527216127</v>
      </c>
      <c r="I14" s="37">
        <f>+'Global Assumptions'!$B$81</f>
        <v>1</v>
      </c>
      <c r="J14" s="38">
        <f>+'Global Assumptions'!$D$49*I14</f>
        <v>90</v>
      </c>
      <c r="K14" s="38">
        <f>'Global Assumptions'!$D$60</f>
        <v>375</v>
      </c>
      <c r="L14" s="39">
        <f t="shared" si="2"/>
        <v>131.9037562086437</v>
      </c>
      <c r="M14" s="40">
        <f>+L14/'Global Assumptions'!$D$49</f>
        <v>1.4655972912071522</v>
      </c>
      <c r="O14" s="30">
        <f t="shared" si="3"/>
        <v>2.254765063395619</v>
      </c>
      <c r="P14" s="29">
        <f t="shared" si="6"/>
        <v>1.5220757960246702</v>
      </c>
    </row>
    <row r="15" spans="1:16" ht="15.75">
      <c r="A15" s="33">
        <f t="shared" si="5"/>
        <v>9</v>
      </c>
      <c r="B15" s="34">
        <f t="shared" si="7"/>
        <v>0.2</v>
      </c>
      <c r="C15" s="34">
        <f>'Global Assumptions'!$D$54</f>
        <v>0.12</v>
      </c>
      <c r="D15" s="35">
        <f>+'Global Assumptions'!$E$47</f>
        <v>0.018</v>
      </c>
      <c r="E15" s="36">
        <f>+E14*(1-'Global Assumptions'!$E$47)*(1-B14)</f>
        <v>935.0048098949114</v>
      </c>
      <c r="F15" s="36">
        <f t="shared" si="4"/>
        <v>201.96169245123593</v>
      </c>
      <c r="G15" s="36">
        <f t="shared" si="0"/>
        <v>1136.9665023461473</v>
      </c>
      <c r="H15" s="35">
        <f t="shared" si="1"/>
        <v>0.18282891125513834</v>
      </c>
      <c r="I15" s="37">
        <f>+'Global Assumptions'!$B$81</f>
        <v>1</v>
      </c>
      <c r="J15" s="38">
        <f>+'Global Assumptions'!$D$49*I15</f>
        <v>90</v>
      </c>
      <c r="K15" s="38">
        <f>'Global Assumptions'!$D$60</f>
        <v>375</v>
      </c>
      <c r="L15" s="39">
        <f t="shared" si="2"/>
        <v>140.6251347157794</v>
      </c>
      <c r="M15" s="40">
        <f>+L15/'Global Assumptions'!$D$49</f>
        <v>1.5625014968419935</v>
      </c>
      <c r="O15" s="30">
        <f t="shared" si="3"/>
        <v>2.40384845667999</v>
      </c>
      <c r="P15" s="29">
        <f t="shared" si="6"/>
        <v>1.6227143184992194</v>
      </c>
    </row>
    <row r="16" spans="1:16" ht="15.75">
      <c r="A16" s="33">
        <f t="shared" si="5"/>
        <v>10</v>
      </c>
      <c r="B16" s="34">
        <f t="shared" si="7"/>
        <v>0.2</v>
      </c>
      <c r="C16" s="34">
        <f>'Global Assumptions'!$D$54</f>
        <v>0.12</v>
      </c>
      <c r="D16" s="35">
        <f>+'Global Assumptions'!$E$47</f>
        <v>0.018</v>
      </c>
      <c r="E16" s="36">
        <f>+E15*(1-'Global Assumptions'!$E$47)*(1-B15)</f>
        <v>734.5397786534425</v>
      </c>
      <c r="F16" s="36">
        <f t="shared" si="4"/>
        <v>194.556375935196</v>
      </c>
      <c r="G16" s="36">
        <f t="shared" si="0"/>
        <v>929.0961545886385</v>
      </c>
      <c r="H16" s="35">
        <f t="shared" si="1"/>
        <v>0.18040154058539826</v>
      </c>
      <c r="I16" s="37">
        <f>+'Global Assumptions'!$B$81</f>
        <v>1</v>
      </c>
      <c r="J16" s="38">
        <f>+'Global Assumptions'!$D$49*I16</f>
        <v>90</v>
      </c>
      <c r="K16" s="38">
        <f>'Global Assumptions'!$D$60</f>
        <v>375</v>
      </c>
      <c r="L16" s="39">
        <f t="shared" si="2"/>
        <v>149.680116926198</v>
      </c>
      <c r="M16" s="40">
        <f>+L16/'Global Assumptions'!$D$49</f>
        <v>1.6631124102910888</v>
      </c>
      <c r="O16" s="30">
        <f t="shared" si="3"/>
        <v>2.5586344773709055</v>
      </c>
      <c r="P16" s="29">
        <f t="shared" si="6"/>
        <v>1.7272023911065781</v>
      </c>
    </row>
    <row r="17" spans="1:16" ht="15.75">
      <c r="A17" s="33">
        <f t="shared" si="5"/>
        <v>11</v>
      </c>
      <c r="B17" s="34">
        <f t="shared" si="7"/>
        <v>0.2</v>
      </c>
      <c r="C17" s="34">
        <f>'Global Assumptions'!$D$54</f>
        <v>0.12</v>
      </c>
      <c r="D17" s="35">
        <f>+'Global Assumptions'!$E$47</f>
        <v>0.018</v>
      </c>
      <c r="E17" s="36">
        <f>+E16*(1-'Global Assumptions'!$E$47)*(1-B16)</f>
        <v>577.0544501101443</v>
      </c>
      <c r="F17" s="36">
        <f t="shared" si="4"/>
        <v>184.43132683873444</v>
      </c>
      <c r="G17" s="36">
        <f t="shared" si="0"/>
        <v>761.4857769488788</v>
      </c>
      <c r="H17" s="35">
        <f t="shared" si="1"/>
        <v>0.17789597300827165</v>
      </c>
      <c r="I17" s="37">
        <f>+'Global Assumptions'!$B$81</f>
        <v>1</v>
      </c>
      <c r="J17" s="38">
        <f>+'Global Assumptions'!$D$49*I17</f>
        <v>90</v>
      </c>
      <c r="K17" s="38">
        <f>'Global Assumptions'!$D$60</f>
        <v>375</v>
      </c>
      <c r="L17" s="39">
        <f t="shared" si="2"/>
        <v>159.02680225971974</v>
      </c>
      <c r="M17" s="40">
        <f>+L17/'Global Assumptions'!$D$49</f>
        <v>1.7669644695524416</v>
      </c>
      <c r="O17" s="30">
        <f t="shared" si="3"/>
        <v>2.7184068762345253</v>
      </c>
      <c r="P17" s="29">
        <f t="shared" si="6"/>
        <v>1.8350565108687868</v>
      </c>
    </row>
    <row r="18" spans="1:16" ht="15.75">
      <c r="A18" s="33">
        <f t="shared" si="5"/>
        <v>12</v>
      </c>
      <c r="B18" s="34">
        <f t="shared" si="7"/>
        <v>0.2</v>
      </c>
      <c r="C18" s="34">
        <f>'Global Assumptions'!$D$54</f>
        <v>0.12</v>
      </c>
      <c r="D18" s="35">
        <f>+'Global Assumptions'!$E$47</f>
        <v>0.018</v>
      </c>
      <c r="E18" s="36">
        <f>+E17*(1-'Global Assumptions'!$E$47)*(1-B17)</f>
        <v>453.3339760065294</v>
      </c>
      <c r="F18" s="36">
        <f t="shared" si="4"/>
        <v>172.68654772006892</v>
      </c>
      <c r="G18" s="36">
        <f t="shared" si="0"/>
        <v>626.0205237265983</v>
      </c>
      <c r="H18" s="35">
        <f t="shared" si="1"/>
        <v>0.17532520812692198</v>
      </c>
      <c r="I18" s="37">
        <f>+'Global Assumptions'!$B$81</f>
        <v>1</v>
      </c>
      <c r="J18" s="38">
        <f>+'Global Assumptions'!$D$49*I18</f>
        <v>90</v>
      </c>
      <c r="K18" s="38">
        <f>'Global Assumptions'!$D$60</f>
        <v>375</v>
      </c>
      <c r="L18" s="39">
        <f t="shared" si="2"/>
        <v>168.6166974322931</v>
      </c>
      <c r="M18" s="40">
        <f>+L18/'Global Assumptions'!$D$49</f>
        <v>1.8735188603588122</v>
      </c>
      <c r="O18" s="30">
        <f t="shared" si="3"/>
        <v>2.8823367082443263</v>
      </c>
      <c r="P18" s="29">
        <f t="shared" si="6"/>
        <v>1.9457170996809743</v>
      </c>
    </row>
    <row r="19" spans="1:16" ht="15.75">
      <c r="A19" s="33">
        <f t="shared" si="5"/>
        <v>13</v>
      </c>
      <c r="B19" s="34">
        <f t="shared" si="7"/>
        <v>0.2</v>
      </c>
      <c r="C19" s="34">
        <f>'Global Assumptions'!$D$54</f>
        <v>0.12</v>
      </c>
      <c r="D19" s="35">
        <f>+'Global Assumptions'!$E$47</f>
        <v>0.018</v>
      </c>
      <c r="E19" s="36">
        <f>+E18*(1-'Global Assumptions'!$E$47)*(1-B18)</f>
        <v>356.13917155072954</v>
      </c>
      <c r="F19" s="36">
        <f t="shared" si="4"/>
        <v>160.12417356177818</v>
      </c>
      <c r="G19" s="36">
        <f t="shared" si="0"/>
        <v>516.2633451125077</v>
      </c>
      <c r="H19" s="35">
        <f t="shared" si="1"/>
        <v>0.17270378570174516</v>
      </c>
      <c r="I19" s="37">
        <f>+'Global Assumptions'!$B$81</f>
        <v>1</v>
      </c>
      <c r="J19" s="38">
        <f>+'Global Assumptions'!$D$49*I19</f>
        <v>90</v>
      </c>
      <c r="K19" s="38">
        <f>'Global Assumptions'!$D$60</f>
        <v>375</v>
      </c>
      <c r="L19" s="39">
        <f t="shared" si="2"/>
        <v>178.39556380893475</v>
      </c>
      <c r="M19" s="40">
        <f>+L19/'Global Assumptions'!$D$49</f>
        <v>1.9821729312103862</v>
      </c>
      <c r="O19" s="30">
        <f t="shared" si="3"/>
        <v>3.049496817246748</v>
      </c>
      <c r="P19" s="29">
        <f t="shared" si="6"/>
        <v>2.0585582821633146</v>
      </c>
    </row>
    <row r="20" spans="1:16" ht="15.75">
      <c r="A20" s="33">
        <f t="shared" si="5"/>
        <v>14</v>
      </c>
      <c r="B20" s="34">
        <f t="shared" si="7"/>
        <v>0.2</v>
      </c>
      <c r="C20" s="34">
        <f>'Global Assumptions'!$D$54</f>
        <v>0.12</v>
      </c>
      <c r="D20" s="35">
        <f>+'Global Assumptions'!$E$47</f>
        <v>0.018</v>
      </c>
      <c r="E20" s="36">
        <f>+E19*(1-'Global Assumptions'!$E$47)*(1-B19)</f>
        <v>279.78293317025316</v>
      </c>
      <c r="F20" s="36">
        <f t="shared" si="4"/>
        <v>147.31977782227793</v>
      </c>
      <c r="G20" s="36">
        <f t="shared" si="0"/>
        <v>427.1027109925311</v>
      </c>
      <c r="H20" s="35">
        <f t="shared" si="1"/>
        <v>0.17004748399871694</v>
      </c>
      <c r="I20" s="37">
        <f>+'Global Assumptions'!$B$81</f>
        <v>1</v>
      </c>
      <c r="J20" s="38">
        <f>+'Global Assumptions'!$D$49*I20</f>
        <v>90</v>
      </c>
      <c r="K20" s="38">
        <f>'Global Assumptions'!$D$60</f>
        <v>375</v>
      </c>
      <c r="L20" s="39">
        <f t="shared" si="2"/>
        <v>188.3045426749432</v>
      </c>
      <c r="M20" s="40">
        <f>+L20/'Global Assumptions'!$D$49</f>
        <v>2.0922726963882576</v>
      </c>
      <c r="O20" s="30">
        <f t="shared" si="3"/>
        <v>3.21888107136655</v>
      </c>
      <c r="P20" s="29">
        <f t="shared" si="6"/>
        <v>2.1729008704927524</v>
      </c>
    </row>
    <row r="21" spans="1:16" ht="15.75">
      <c r="A21" s="33">
        <f t="shared" si="5"/>
        <v>15</v>
      </c>
      <c r="B21" s="34">
        <f t="shared" si="7"/>
        <v>0.2</v>
      </c>
      <c r="C21" s="34">
        <f>'Global Assumptions'!$D$54</f>
        <v>0.12</v>
      </c>
      <c r="D21" s="35">
        <f>+'Global Assumptions'!$E$47</f>
        <v>0.018</v>
      </c>
      <c r="E21" s="36">
        <f>+E20*(1-'Global Assumptions'!$E$47)*(1-B20)</f>
        <v>219.7974722985509</v>
      </c>
      <c r="F21" s="36">
        <f t="shared" si="4"/>
        <v>134.67749728066914</v>
      </c>
      <c r="G21" s="36">
        <f t="shared" si="0"/>
        <v>354.47496957922004</v>
      </c>
      <c r="H21" s="35">
        <f t="shared" si="1"/>
        <v>0.16737295528522889</v>
      </c>
      <c r="I21" s="37">
        <f>+'Global Assumptions'!$B$81</f>
        <v>1</v>
      </c>
      <c r="J21" s="38">
        <f>+'Global Assumptions'!$D$49*I21</f>
        <v>90</v>
      </c>
      <c r="K21" s="38">
        <f>'Global Assumptions'!$D$60</f>
        <v>375</v>
      </c>
      <c r="L21" s="39">
        <f t="shared" si="2"/>
        <v>198.28151497002284</v>
      </c>
      <c r="M21" s="40">
        <f>+L21/'Global Assumptions'!$D$49</f>
        <v>2.203127944111365</v>
      </c>
      <c r="O21" s="30">
        <f t="shared" si="3"/>
        <v>3.3894276063251767</v>
      </c>
      <c r="P21" s="29">
        <f t="shared" si="6"/>
        <v>2.2880280547704226</v>
      </c>
    </row>
    <row r="22" spans="1:16" ht="15.75">
      <c r="A22" s="33">
        <f t="shared" si="5"/>
        <v>16</v>
      </c>
      <c r="B22" s="34">
        <f t="shared" si="7"/>
        <v>0.2</v>
      </c>
      <c r="C22" s="34">
        <f>'Global Assumptions'!$D$54</f>
        <v>0.12</v>
      </c>
      <c r="D22" s="35">
        <f>+'Global Assumptions'!$E$47</f>
        <v>0.018</v>
      </c>
      <c r="E22" s="36">
        <f>+E21*(1-'Global Assumptions'!$E$47)*(1-B21)</f>
        <v>172.67289423774162</v>
      </c>
      <c r="F22" s="36">
        <f t="shared" si="4"/>
        <v>122.47255210836278</v>
      </c>
      <c r="G22" s="36">
        <f t="shared" si="0"/>
        <v>295.1454463461044</v>
      </c>
      <c r="H22" s="35">
        <f t="shared" si="1"/>
        <v>0.1646973154527125</v>
      </c>
      <c r="I22" s="37">
        <f>+'Global Assumptions'!$B$81</f>
        <v>1</v>
      </c>
      <c r="J22" s="38">
        <f>+'Global Assumptions'!$D$49*I22</f>
        <v>90</v>
      </c>
      <c r="K22" s="38">
        <f>'Global Assumptions'!$D$60</f>
        <v>375</v>
      </c>
      <c r="L22" s="39">
        <f t="shared" si="2"/>
        <v>208.262632146295</v>
      </c>
      <c r="M22" s="40">
        <f>+L22/'Global Assumptions'!$D$49</f>
        <v>2.3140292460699445</v>
      </c>
      <c r="O22" s="30">
        <f t="shared" si="3"/>
        <v>3.5600449939537606</v>
      </c>
      <c r="P22" s="29">
        <f t="shared" si="6"/>
        <v>2.403203068037364</v>
      </c>
    </row>
    <row r="23" spans="1:16" ht="15.75">
      <c r="A23" s="33">
        <f t="shared" si="5"/>
        <v>17</v>
      </c>
      <c r="B23" s="34">
        <f t="shared" si="7"/>
        <v>0.2</v>
      </c>
      <c r="C23" s="34">
        <f>'Global Assumptions'!$D$54</f>
        <v>0.12</v>
      </c>
      <c r="D23" s="35">
        <f>+'Global Assumptions'!$E$47</f>
        <v>0.018</v>
      </c>
      <c r="E23" s="36">
        <f>+E22*(1-'Global Assumptions'!$E$47)*(1-B22)</f>
        <v>135.6518257131698</v>
      </c>
      <c r="F23" s="36">
        <f t="shared" si="4"/>
        <v>110.88395795163859</v>
      </c>
      <c r="G23" s="36">
        <f t="shared" si="0"/>
        <v>246.5357836648084</v>
      </c>
      <c r="H23" s="35">
        <f t="shared" si="1"/>
        <v>0.16203770880813329</v>
      </c>
      <c r="I23" s="37">
        <f>+'Global Assumptions'!$B$81</f>
        <v>1</v>
      </c>
      <c r="J23" s="38">
        <f>+'Global Assumptions'!$D$49*I23</f>
        <v>90</v>
      </c>
      <c r="K23" s="38">
        <f>'Global Assumptions'!$D$60</f>
        <v>375</v>
      </c>
      <c r="L23" s="39">
        <f t="shared" si="2"/>
        <v>218.18393965552352</v>
      </c>
      <c r="M23" s="40">
        <f>+L23/'Global Assumptions'!$D$49</f>
        <v>2.4242659961724837</v>
      </c>
      <c r="O23" s="30">
        <f t="shared" si="3"/>
        <v>3.7296399941115133</v>
      </c>
      <c r="P23" s="29">
        <f t="shared" si="6"/>
        <v>2.517687920165669</v>
      </c>
    </row>
    <row r="24" spans="1:16" ht="15.75">
      <c r="A24" s="33">
        <f t="shared" si="5"/>
        <v>18</v>
      </c>
      <c r="B24" s="34">
        <f t="shared" si="7"/>
        <v>0.2</v>
      </c>
      <c r="C24" s="34">
        <f>'Global Assumptions'!$D$54</f>
        <v>0.12</v>
      </c>
      <c r="D24" s="35">
        <f>+'Global Assumptions'!$E$47</f>
        <v>0.018</v>
      </c>
      <c r="E24" s="36">
        <f>+E23*(1-'Global Assumptions'!$E$47)*(1-B23)</f>
        <v>106.56807428026622</v>
      </c>
      <c r="F24" s="36">
        <f t="shared" si="4"/>
        <v>100.01961586027902</v>
      </c>
      <c r="G24" s="36">
        <f t="shared" si="0"/>
        <v>206.58769014054525</v>
      </c>
      <c r="H24" s="35">
        <f t="shared" si="1"/>
        <v>0.15941087133252396</v>
      </c>
      <c r="I24" s="37">
        <f>+'Global Assumptions'!$B$81</f>
        <v>1</v>
      </c>
      <c r="J24" s="38">
        <f>+'Global Assumptions'!$D$49*I24</f>
        <v>90</v>
      </c>
      <c r="K24" s="38">
        <f>'Global Assumptions'!$D$60</f>
        <v>375</v>
      </c>
      <c r="L24" s="39">
        <f t="shared" si="2"/>
        <v>227.983006154852</v>
      </c>
      <c r="M24" s="40">
        <f>+L24/'Global Assumptions'!$D$49</f>
        <v>2.533144512831689</v>
      </c>
      <c r="O24" s="30">
        <f t="shared" si="3"/>
        <v>3.897145404356445</v>
      </c>
      <c r="P24" s="29">
        <f t="shared" si="6"/>
        <v>2.630762197737203</v>
      </c>
    </row>
    <row r="25" spans="1:16" ht="15.75">
      <c r="A25" s="33">
        <f t="shared" si="5"/>
        <v>19</v>
      </c>
      <c r="B25" s="34">
        <f t="shared" si="7"/>
        <v>0.2</v>
      </c>
      <c r="C25" s="34">
        <f>'Global Assumptions'!$D$54</f>
        <v>0.12</v>
      </c>
      <c r="D25" s="35">
        <f>+'Global Assumptions'!$E$47</f>
        <v>0.018</v>
      </c>
      <c r="E25" s="36">
        <f>+E24*(1-'Global Assumptions'!$E$47)*(1-B24)</f>
        <v>83.71987915457714</v>
      </c>
      <c r="F25" s="36">
        <f t="shared" si="4"/>
        <v>89.93548729409032</v>
      </c>
      <c r="G25" s="36">
        <f t="shared" si="0"/>
        <v>173.65536644866745</v>
      </c>
      <c r="H25" s="35">
        <f t="shared" si="1"/>
        <v>0.15683271584526814</v>
      </c>
      <c r="I25" s="37">
        <f>+'Global Assumptions'!$B$81</f>
        <v>1</v>
      </c>
      <c r="J25" s="38">
        <f>+'Global Assumptions'!$D$49*I25</f>
        <v>90</v>
      </c>
      <c r="K25" s="38">
        <f>'Global Assumptions'!$D$60</f>
        <v>375</v>
      </c>
      <c r="L25" s="39">
        <f t="shared" si="2"/>
        <v>237.60047099605444</v>
      </c>
      <c r="M25" s="40">
        <f>+L25/'Global Assumptions'!$D$49</f>
        <v>2.640005233289494</v>
      </c>
      <c r="O25" s="30">
        <f t="shared" si="3"/>
        <v>4.061546512753067</v>
      </c>
      <c r="P25" s="29">
        <f t="shared" si="6"/>
        <v>2.7417409209720245</v>
      </c>
    </row>
    <row r="26" spans="1:16" ht="15.75">
      <c r="A26" s="33">
        <f t="shared" si="5"/>
        <v>20</v>
      </c>
      <c r="B26" s="34">
        <f t="shared" si="7"/>
        <v>0.2</v>
      </c>
      <c r="C26" s="34">
        <f>'Global Assumptions'!$D$54</f>
        <v>0.12</v>
      </c>
      <c r="D26" s="35">
        <f>+'Global Assumptions'!$E$47</f>
        <v>0.018</v>
      </c>
      <c r="E26" s="36">
        <f>+E25*(1-'Global Assumptions'!$E$47)*(1-B25)</f>
        <v>65.77033706383581</v>
      </c>
      <c r="F26" s="36">
        <f t="shared" si="4"/>
        <v>80.65018664358188</v>
      </c>
      <c r="G26" s="36">
        <f t="shared" si="0"/>
        <v>146.4205237074177</v>
      </c>
      <c r="H26" s="35">
        <f t="shared" si="1"/>
        <v>0.15431796051841662</v>
      </c>
      <c r="I26" s="37">
        <f>+'Global Assumptions'!$B$81</f>
        <v>1</v>
      </c>
      <c r="J26" s="38">
        <f>+'Global Assumptions'!$D$49*I26</f>
        <v>90</v>
      </c>
      <c r="K26" s="38">
        <f>'Global Assumptions'!$D$60</f>
        <v>375</v>
      </c>
      <c r="L26" s="39">
        <f t="shared" si="2"/>
        <v>246.98143000328852</v>
      </c>
      <c r="M26" s="40">
        <f>+L26/'Global Assumptions'!$D$49</f>
        <v>2.7442381111476504</v>
      </c>
      <c r="O26" s="30">
        <f t="shared" si="3"/>
        <v>4.221904786381001</v>
      </c>
      <c r="P26" s="29">
        <f t="shared" si="6"/>
        <v>2.84999053462082</v>
      </c>
    </row>
    <row r="27" spans="1:16" ht="15.75">
      <c r="A27" s="33">
        <f t="shared" si="5"/>
        <v>21</v>
      </c>
      <c r="B27" s="34">
        <f t="shared" si="7"/>
        <v>0.2</v>
      </c>
      <c r="C27" s="34">
        <f>'Global Assumptions'!$D$54</f>
        <v>0.12</v>
      </c>
      <c r="D27" s="35">
        <f>+'Global Assumptions'!$E$47</f>
        <v>0.018</v>
      </c>
      <c r="E27" s="36">
        <f>+E26*(1-'Global Assumptions'!$E$47)*(1-B26)</f>
        <v>51.66917679734942</v>
      </c>
      <c r="F27" s="36">
        <f t="shared" si="4"/>
        <v>72.15603031350109</v>
      </c>
      <c r="G27" s="36">
        <f t="shared" si="0"/>
        <v>123.82520711085051</v>
      </c>
      <c r="H27" s="35">
        <f t="shared" si="1"/>
        <v>0.15187981832958775</v>
      </c>
      <c r="I27" s="37">
        <f>+'Global Assumptions'!$B$81</f>
        <v>1</v>
      </c>
      <c r="J27" s="38">
        <f>+'Global Assumptions'!$D$49*I27</f>
        <v>90</v>
      </c>
      <c r="K27" s="38">
        <f>'Global Assumptions'!$D$60</f>
        <v>375</v>
      </c>
      <c r="L27" s="39">
        <f t="shared" si="2"/>
        <v>256.07659392758484</v>
      </c>
      <c r="M27" s="40">
        <f>+L27/'Global Assumptions'!$D$49</f>
        <v>2.845295488084276</v>
      </c>
      <c r="O27" s="30">
        <f t="shared" si="3"/>
        <v>4.377377673975809</v>
      </c>
      <c r="P27" s="29">
        <f t="shared" si="6"/>
        <v>2.9549422757080914</v>
      </c>
    </row>
    <row r="28" spans="1:16" ht="15.75">
      <c r="A28" s="33">
        <f t="shared" si="5"/>
        <v>22</v>
      </c>
      <c r="B28" s="34">
        <f t="shared" si="7"/>
        <v>0.2</v>
      </c>
      <c r="C28" s="34">
        <f>'Global Assumptions'!$D$54</f>
        <v>0.12</v>
      </c>
      <c r="D28" s="35">
        <f>+'Global Assumptions'!$E$47</f>
        <v>0.018</v>
      </c>
      <c r="E28" s="36">
        <f>+E27*(1-'Global Assumptions'!$E$47)*(1-B27)</f>
        <v>40.59130529199771</v>
      </c>
      <c r="F28" s="36">
        <f t="shared" si="4"/>
        <v>64.42735185823325</v>
      </c>
      <c r="G28" s="36">
        <f t="shared" si="0"/>
        <v>105.01865715023096</v>
      </c>
      <c r="H28" s="35">
        <f t="shared" si="1"/>
        <v>0.14952975983945738</v>
      </c>
      <c r="I28" s="37">
        <f>+'Global Assumptions'!$B$81</f>
        <v>1</v>
      </c>
      <c r="J28" s="38">
        <f>+'Global Assumptions'!$D$49*I28</f>
        <v>90</v>
      </c>
      <c r="K28" s="38">
        <f>'Global Assumptions'!$D$60</f>
        <v>375</v>
      </c>
      <c r="L28" s="39">
        <f t="shared" si="2"/>
        <v>264.8431733737522</v>
      </c>
      <c r="M28" s="40">
        <f>+L28/'Global Assumptions'!$D$49</f>
        <v>2.9427019263750247</v>
      </c>
      <c r="O28" s="30">
        <f t="shared" si="3"/>
        <v>4.527233732884653</v>
      </c>
      <c r="P28" s="29">
        <f t="shared" si="6"/>
        <v>3.0561023849610254</v>
      </c>
    </row>
    <row r="29" spans="1:16" ht="15.75">
      <c r="A29" s="33">
        <f t="shared" si="5"/>
        <v>23</v>
      </c>
      <c r="B29" s="34">
        <f t="shared" si="7"/>
        <v>0.2</v>
      </c>
      <c r="C29" s="34">
        <f>'Global Assumptions'!$D$54</f>
        <v>0.12</v>
      </c>
      <c r="D29" s="35">
        <f>+'Global Assumptions'!$E$47</f>
        <v>0.018</v>
      </c>
      <c r="E29" s="36">
        <f>+E28*(1-'Global Assumptions'!$E$47)*(1-B28)</f>
        <v>31.8885294373934</v>
      </c>
      <c r="F29" s="36">
        <f t="shared" si="4"/>
        <v>57.42671313050122</v>
      </c>
      <c r="G29" s="36">
        <f t="shared" si="0"/>
        <v>89.31524256789461</v>
      </c>
      <c r="H29" s="35">
        <f t="shared" si="1"/>
        <v>0.14727735579024892</v>
      </c>
      <c r="I29" s="37">
        <f>+'Global Assumptions'!$B$81</f>
        <v>1</v>
      </c>
      <c r="J29" s="38">
        <f>+'Global Assumptions'!$D$49*I29</f>
        <v>90</v>
      </c>
      <c r="K29" s="38">
        <f>'Global Assumptions'!$D$60</f>
        <v>375</v>
      </c>
      <c r="L29" s="39">
        <f t="shared" si="2"/>
        <v>273.2454659656941</v>
      </c>
      <c r="M29" s="40">
        <f>+L29/'Global Assumptions'!$D$49</f>
        <v>3.0360607329521567</v>
      </c>
      <c r="O29" s="30">
        <f t="shared" si="3"/>
        <v>4.670862666080241</v>
      </c>
      <c r="P29" s="29">
        <f t="shared" si="6"/>
        <v>3.1530588822808046</v>
      </c>
    </row>
    <row r="30" spans="1:16" ht="15.75">
      <c r="A30" s="33">
        <f t="shared" si="5"/>
        <v>24</v>
      </c>
      <c r="B30" s="34">
        <f t="shared" si="7"/>
        <v>0.2</v>
      </c>
      <c r="C30" s="34">
        <f>'Global Assumptions'!$D$54</f>
        <v>0.12</v>
      </c>
      <c r="D30" s="35">
        <f>+'Global Assumptions'!$E$47</f>
        <v>0.018</v>
      </c>
      <c r="E30" s="36">
        <f>+E29*(1-'Global Assumptions'!$E$47)*(1-B29)</f>
        <v>25.051628726016258</v>
      </c>
      <c r="F30" s="36">
        <f t="shared" si="4"/>
        <v>51.109501084714154</v>
      </c>
      <c r="G30" s="36">
        <f t="shared" si="0"/>
        <v>76.16112981073042</v>
      </c>
      <c r="H30" s="35">
        <f t="shared" si="1"/>
        <v>0.14513020013521372</v>
      </c>
      <c r="I30" s="37">
        <f>+'Global Assumptions'!$B$81</f>
        <v>1</v>
      </c>
      <c r="J30" s="38">
        <f>+'Global Assumptions'!$D$49*I30</f>
        <v>90</v>
      </c>
      <c r="K30" s="38">
        <f>'Global Assumptions'!$D$60</f>
        <v>375</v>
      </c>
      <c r="L30" s="39">
        <f t="shared" si="2"/>
        <v>281.2551434746611</v>
      </c>
      <c r="M30" s="40">
        <f>+L30/'Global Assumptions'!$D$49</f>
        <v>3.1250571497184567</v>
      </c>
      <c r="O30" s="30">
        <f t="shared" si="3"/>
        <v>4.807780230336087</v>
      </c>
      <c r="P30" s="29">
        <f t="shared" si="6"/>
        <v>3.2454848799990024</v>
      </c>
    </row>
    <row r="31" spans="1:16" ht="15.75">
      <c r="A31" s="33">
        <f t="shared" si="5"/>
        <v>25</v>
      </c>
      <c r="B31" s="34">
        <f t="shared" si="7"/>
        <v>0.2</v>
      </c>
      <c r="C31" s="34">
        <f>'Global Assumptions'!$D$54</f>
        <v>0.12</v>
      </c>
      <c r="D31" s="35">
        <f>+'Global Assumptions'!$E$47</f>
        <v>0.018</v>
      </c>
      <c r="E31" s="36">
        <f>+E30*(1-'Global Assumptions'!$E$47)*(1-B30)</f>
        <v>19.680559527158373</v>
      </c>
      <c r="F31" s="36">
        <f t="shared" si="4"/>
        <v>45.42729027161675</v>
      </c>
      <c r="G31" s="36">
        <f t="shared" si="0"/>
        <v>65.10784979877512</v>
      </c>
      <c r="H31" s="35">
        <f t="shared" si="1"/>
        <v>0.14309390883775108</v>
      </c>
      <c r="I31" s="37">
        <f>+'Global Assumptions'!$B$81</f>
        <v>1</v>
      </c>
      <c r="J31" s="38">
        <f>+'Global Assumptions'!$D$49*I31</f>
        <v>90</v>
      </c>
      <c r="K31" s="38">
        <f>'Global Assumptions'!$D$60</f>
        <v>375</v>
      </c>
      <c r="L31" s="39">
        <f t="shared" si="2"/>
        <v>288.8512562989653</v>
      </c>
      <c r="M31" s="40">
        <f>+L31/'Global Assumptions'!$D$49</f>
        <v>3.209458403321837</v>
      </c>
      <c r="O31" s="30">
        <f t="shared" si="3"/>
        <v>4.9376283128028255</v>
      </c>
      <c r="P31" s="29">
        <f t="shared" si="6"/>
        <v>3.33313863457031</v>
      </c>
    </row>
    <row r="32" spans="1:16" ht="15.75">
      <c r="A32" s="33">
        <f t="shared" si="5"/>
        <v>26</v>
      </c>
      <c r="B32" s="34">
        <f t="shared" si="7"/>
        <v>0.2</v>
      </c>
      <c r="C32" s="34">
        <f>'Global Assumptions'!$D$54</f>
        <v>0.12</v>
      </c>
      <c r="D32" s="35">
        <f>+'Global Assumptions'!$E$47</f>
        <v>0.018</v>
      </c>
      <c r="E32" s="36">
        <f>+E31*(1-'Global Assumptions'!$E$47)*(1-B31)</f>
        <v>15.461047564535617</v>
      </c>
      <c r="F32" s="36">
        <f t="shared" si="4"/>
        <v>40.33026551051159</v>
      </c>
      <c r="G32" s="36">
        <f t="shared" si="0"/>
        <v>55.791313075047206</v>
      </c>
      <c r="H32" s="35">
        <f t="shared" si="1"/>
        <v>0.14117218557558608</v>
      </c>
      <c r="I32" s="37">
        <f>+'Global Assumptions'!$B$81</f>
        <v>1</v>
      </c>
      <c r="J32" s="38">
        <f>+'Global Assumptions'!$D$49*I32</f>
        <v>90</v>
      </c>
      <c r="K32" s="38">
        <f>'Global Assumptions'!$D$60</f>
        <v>375</v>
      </c>
      <c r="L32" s="39">
        <f t="shared" si="2"/>
        <v>296.0199883633242</v>
      </c>
      <c r="M32" s="40">
        <f>+L32/'Global Assumptions'!$D$49</f>
        <v>3.2891109818147135</v>
      </c>
      <c r="O32" s="30">
        <f t="shared" si="3"/>
        <v>5.060170741253406</v>
      </c>
      <c r="P32" s="29">
        <f t="shared" si="6"/>
        <v>3.4158607182847964</v>
      </c>
    </row>
    <row r="33" spans="1:16" ht="15.75">
      <c r="A33" s="33">
        <f t="shared" si="5"/>
        <v>27</v>
      </c>
      <c r="B33" s="34">
        <f t="shared" si="7"/>
        <v>0.2</v>
      </c>
      <c r="C33" s="34">
        <f>'Global Assumptions'!$D$54</f>
        <v>0.12</v>
      </c>
      <c r="D33" s="35">
        <f>+'Global Assumptions'!$E$47</f>
        <v>0.018</v>
      </c>
      <c r="E33" s="36">
        <f>+E32*(1-'Global Assumptions'!$E$47)*(1-B32)</f>
        <v>12.146198966699181</v>
      </c>
      <c r="F33" s="36">
        <f t="shared" si="4"/>
        <v>35.76893250541184</v>
      </c>
      <c r="G33" s="36">
        <f t="shared" si="0"/>
        <v>47.91513147211102</v>
      </c>
      <c r="H33" s="35">
        <f t="shared" si="1"/>
        <v>0.13936694260342242</v>
      </c>
      <c r="I33" s="37">
        <f>+'Global Assumptions'!$B$81</f>
        <v>1</v>
      </c>
      <c r="J33" s="38">
        <f>+'Global Assumptions'!$D$49*I33</f>
        <v>90</v>
      </c>
      <c r="K33" s="38">
        <f>'Global Assumptions'!$D$60</f>
        <v>375</v>
      </c>
      <c r="L33" s="39">
        <f t="shared" si="2"/>
        <v>302.75420625686627</v>
      </c>
      <c r="M33" s="40">
        <f>+L33/'Global Assumptions'!$D$49</f>
        <v>3.3639356250762917</v>
      </c>
      <c r="O33" s="30">
        <f t="shared" si="3"/>
        <v>5.175285577040449</v>
      </c>
      <c r="P33" s="29">
        <f t="shared" si="6"/>
        <v>3.493568816640262</v>
      </c>
    </row>
    <row r="34" spans="1:16" ht="15.75">
      <c r="A34" s="33">
        <f t="shared" si="5"/>
        <v>28</v>
      </c>
      <c r="B34" s="34">
        <f t="shared" si="7"/>
        <v>0.2</v>
      </c>
      <c r="C34" s="34">
        <f>'Global Assumptions'!$D$54</f>
        <v>0.12</v>
      </c>
      <c r="D34" s="35">
        <f>+'Global Assumptions'!$E$47</f>
        <v>0.018</v>
      </c>
      <c r="E34" s="36">
        <f>+E33*(1-'Global Assumptions'!$E$47)*(1-B33)</f>
        <v>9.542053908238877</v>
      </c>
      <c r="F34" s="36">
        <f t="shared" si="4"/>
        <v>31.695292186163005</v>
      </c>
      <c r="G34" s="36">
        <f t="shared" si="0"/>
        <v>41.237346094401886</v>
      </c>
      <c r="H34" s="35">
        <f t="shared" si="1"/>
        <v>0.13767846351995028</v>
      </c>
      <c r="I34" s="37">
        <f>+'Global Assumptions'!$B$81</f>
        <v>1</v>
      </c>
      <c r="J34" s="38">
        <f>+'Global Assumptions'!$D$49*I34</f>
        <v>90</v>
      </c>
      <c r="K34" s="38">
        <f>'Global Assumptions'!$D$60</f>
        <v>375</v>
      </c>
      <c r="L34" s="39">
        <f t="shared" si="2"/>
        <v>309.05285205254125</v>
      </c>
      <c r="M34" s="40">
        <f>+L34/'Global Assumptions'!$D$49</f>
        <v>3.4339205783615694</v>
      </c>
      <c r="O34" s="30">
        <f t="shared" si="3"/>
        <v>5.2829547359408755</v>
      </c>
      <c r="P34" s="29">
        <f t="shared" si="6"/>
        <v>3.566250721908864</v>
      </c>
    </row>
    <row r="35" spans="1:16" ht="15.75">
      <c r="A35" s="33">
        <f t="shared" si="5"/>
        <v>29</v>
      </c>
      <c r="B35" s="34">
        <f t="shared" si="7"/>
        <v>0.2</v>
      </c>
      <c r="C35" s="34">
        <f>'Global Assumptions'!$D$54</f>
        <v>0.12</v>
      </c>
      <c r="D35" s="35">
        <f>+'Global Assumptions'!$E$47</f>
        <v>0.018</v>
      </c>
      <c r="E35" s="36">
        <f>+E34*(1-'Global Assumptions'!$E$47)*(1-B34)</f>
        <v>7.496237550312462</v>
      </c>
      <c r="F35" s="36">
        <f t="shared" si="4"/>
        <v>28.063614094171747</v>
      </c>
      <c r="G35" s="36">
        <f t="shared" si="0"/>
        <v>35.55985164448421</v>
      </c>
      <c r="H35" s="35">
        <f t="shared" si="1"/>
        <v>0.13610559443750414</v>
      </c>
      <c r="I35" s="37">
        <f>+'Global Assumptions'!$B$81</f>
        <v>1</v>
      </c>
      <c r="J35" s="38">
        <f>+'Global Assumptions'!$D$49*I35</f>
        <v>90</v>
      </c>
      <c r="K35" s="38">
        <f>'Global Assumptions'!$D$60</f>
        <v>375</v>
      </c>
      <c r="L35" s="39">
        <f t="shared" si="2"/>
        <v>314.9202301742324</v>
      </c>
      <c r="M35" s="40">
        <f>+L35/'Global Assumptions'!$D$49</f>
        <v>3.4991136686025825</v>
      </c>
      <c r="O35" s="30">
        <f t="shared" si="3"/>
        <v>5.383251797850127</v>
      </c>
      <c r="P35" s="29">
        <f t="shared" si="6"/>
        <v>3.6339561040893726</v>
      </c>
    </row>
    <row r="36" spans="1:16" ht="15.75">
      <c r="A36" s="33">
        <f t="shared" si="5"/>
        <v>30</v>
      </c>
      <c r="B36" s="34">
        <f t="shared" si="7"/>
        <v>0.2</v>
      </c>
      <c r="C36" s="34">
        <f>'Global Assumptions'!$D$54</f>
        <v>0.12</v>
      </c>
      <c r="D36" s="35">
        <f>+'Global Assumptions'!$E$47</f>
        <v>0.018</v>
      </c>
      <c r="E36" s="36">
        <f>+E35*(1-'Global Assumptions'!$E$47)*(1-B35)</f>
        <v>5.88904421952547</v>
      </c>
      <c r="F36" s="36">
        <f>+F35*(1-C35)+E35*D35</f>
        <v>24.83091267877676</v>
      </c>
      <c r="G36" s="36">
        <f t="shared" si="0"/>
        <v>30.71995689830223</v>
      </c>
      <c r="H36" s="35">
        <f t="shared" si="1"/>
        <v>1</v>
      </c>
      <c r="I36" s="37">
        <f>+'Global Assumptions'!$B$81</f>
        <v>1</v>
      </c>
      <c r="J36" s="38">
        <f>+'Global Assumptions'!$D$49*I36</f>
        <v>90</v>
      </c>
      <c r="K36" s="38">
        <f>'Global Assumptions'!$D$60</f>
        <v>375</v>
      </c>
      <c r="L36" s="39">
        <f t="shared" si="2"/>
        <v>320.36523576120265</v>
      </c>
      <c r="M36" s="40">
        <f>+L36/'Global Assumptions'!$D$49</f>
        <v>3.5596137306800295</v>
      </c>
      <c r="O36" s="30">
        <f t="shared" si="3"/>
        <v>5.476328816430814</v>
      </c>
      <c r="P36" s="29">
        <f t="shared" si="6"/>
        <v>3.6967876067801457</v>
      </c>
    </row>
  </sheetData>
  <mergeCells count="3">
    <mergeCell ref="B5:C5"/>
    <mergeCell ref="E5:G5"/>
    <mergeCell ref="J5:L5"/>
  </mergeCells>
  <printOptions headings="1"/>
  <pageMargins left="0.5" right="0.5" top="1" bottom="0.5" header="0" footer="0.25"/>
  <pageSetup fitToHeight="0" horizontalDpi="600" verticalDpi="600" orientation="landscape" pageOrder="overThenDown" paperSize="5" scale="75" r:id="rId1"/>
  <headerFooter alignWithMargins="0">
    <oddFooter>&amp;L&amp;12&amp;D&amp;C&amp;"Arial,Bold"&amp;16&amp;P&amp;R&amp;12&amp;T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49"/>
  <sheetViews>
    <sheetView workbookViewId="0" topLeftCell="A1">
      <selection activeCell="F9" sqref="F9"/>
    </sheetView>
  </sheetViews>
  <sheetFormatPr defaultColWidth="7.7109375" defaultRowHeight="12.75"/>
  <cols>
    <col min="1" max="1" width="5.7109375" style="44" customWidth="1"/>
    <col min="2" max="12" width="7.7109375" style="44" customWidth="1"/>
    <col min="13" max="13" width="9.140625" style="44" bestFit="1" customWidth="1"/>
    <col min="14" max="16384" width="7.7109375" style="44" customWidth="1"/>
  </cols>
  <sheetData>
    <row r="1" ht="18.75">
      <c r="E1" s="45" t="s">
        <v>100</v>
      </c>
    </row>
    <row r="2" ht="15.75">
      <c r="E2" s="46"/>
    </row>
    <row r="3" spans="5:11" ht="15.75">
      <c r="E3" s="46" t="s">
        <v>101</v>
      </c>
      <c r="K3" s="47"/>
    </row>
    <row r="4" ht="15.75">
      <c r="E4" s="46"/>
    </row>
    <row r="5" ht="15.75">
      <c r="E5" s="46" t="s">
        <v>102</v>
      </c>
    </row>
    <row r="6" spans="2:13" ht="15.75">
      <c r="B6" s="48"/>
      <c r="C6" s="48"/>
      <c r="D6" s="48"/>
      <c r="E6" s="48"/>
      <c r="F6" s="48"/>
      <c r="G6" s="48"/>
      <c r="H6" s="48"/>
      <c r="I6" s="48"/>
      <c r="J6" s="48"/>
      <c r="K6" s="49" t="s">
        <v>103</v>
      </c>
      <c r="M6" s="44" t="s">
        <v>103</v>
      </c>
    </row>
    <row r="7" spans="1:13" ht="15.75">
      <c r="A7" s="49"/>
      <c r="B7" s="48"/>
      <c r="C7" s="48"/>
      <c r="D7" s="48"/>
      <c r="E7" s="48"/>
      <c r="F7" s="48"/>
      <c r="G7" s="48"/>
      <c r="H7" s="48"/>
      <c r="I7" s="48"/>
      <c r="J7" s="50"/>
      <c r="K7" s="50" t="s">
        <v>104</v>
      </c>
      <c r="M7" s="44" t="s">
        <v>105</v>
      </c>
    </row>
    <row r="8" spans="1:14" ht="15.75">
      <c r="A8" s="49" t="s">
        <v>22</v>
      </c>
      <c r="B8" s="49" t="s">
        <v>106</v>
      </c>
      <c r="C8" s="49" t="s">
        <v>107</v>
      </c>
      <c r="D8" s="49" t="s">
        <v>108</v>
      </c>
      <c r="E8" s="49" t="s">
        <v>109</v>
      </c>
      <c r="F8" s="49" t="s">
        <v>110</v>
      </c>
      <c r="G8" s="49" t="s">
        <v>111</v>
      </c>
      <c r="H8" s="49" t="s">
        <v>112</v>
      </c>
      <c r="I8" s="50" t="s">
        <v>113</v>
      </c>
      <c r="J8" s="50" t="s">
        <v>114</v>
      </c>
      <c r="K8" s="49" t="s">
        <v>115</v>
      </c>
      <c r="M8" s="51">
        <v>35</v>
      </c>
      <c r="N8" s="52">
        <v>1970</v>
      </c>
    </row>
    <row r="9" spans="1:15" ht="15.75">
      <c r="A9" s="44">
        <v>1</v>
      </c>
      <c r="B9" s="19">
        <v>0.12</v>
      </c>
      <c r="C9" s="19">
        <v>0.18</v>
      </c>
      <c r="D9" s="19">
        <v>0.06</v>
      </c>
      <c r="E9" s="19">
        <v>0.12</v>
      </c>
      <c r="F9" s="19">
        <v>0.12</v>
      </c>
      <c r="G9" s="19">
        <v>0.12</v>
      </c>
      <c r="H9" s="19">
        <v>0.12</v>
      </c>
      <c r="I9" s="19">
        <v>0.12</v>
      </c>
      <c r="J9" s="19">
        <v>0.12</v>
      </c>
      <c r="K9" s="19">
        <f aca="true" t="shared" si="0" ref="K9:K38">ROUND((M9/M8)-1+0.05,3)</f>
        <v>0.096</v>
      </c>
      <c r="M9" s="51">
        <v>36.6</v>
      </c>
      <c r="N9" s="52">
        <f aca="true" t="shared" si="1" ref="N9:N38">N8+1</f>
        <v>1971</v>
      </c>
      <c r="O9" s="53">
        <f aca="true" t="shared" si="2" ref="O9:O38">+M9/M8</f>
        <v>1.0457142857142858</v>
      </c>
    </row>
    <row r="10" spans="1:15" ht="15.75">
      <c r="A10" s="44">
        <f>+A9+1</f>
        <v>2</v>
      </c>
      <c r="B10" s="19">
        <v>0.12</v>
      </c>
      <c r="C10" s="19">
        <v>0.18</v>
      </c>
      <c r="D10" s="19">
        <v>0.06</v>
      </c>
      <c r="E10" s="19">
        <v>0.12</v>
      </c>
      <c r="F10" s="19">
        <v>0.12</v>
      </c>
      <c r="G10" s="19">
        <v>0.13</v>
      </c>
      <c r="H10" s="19">
        <v>0.11</v>
      </c>
      <c r="I10" s="19">
        <v>0.15</v>
      </c>
      <c r="J10" s="19">
        <v>0.09</v>
      </c>
      <c r="K10" s="19">
        <f t="shared" si="0"/>
        <v>0.083</v>
      </c>
      <c r="M10" s="51">
        <v>37.8</v>
      </c>
      <c r="N10" s="52">
        <f t="shared" si="1"/>
        <v>1972</v>
      </c>
      <c r="O10" s="53">
        <f t="shared" si="2"/>
        <v>1.0327868852459015</v>
      </c>
    </row>
    <row r="11" spans="1:15" ht="15.75">
      <c r="A11" s="44">
        <f aca="true" t="shared" si="3" ref="A11:A38">+A10+1</f>
        <v>3</v>
      </c>
      <c r="B11" s="19">
        <v>0.12</v>
      </c>
      <c r="C11" s="19">
        <v>0.18</v>
      </c>
      <c r="D11" s="19">
        <v>0.06</v>
      </c>
      <c r="E11" s="19">
        <v>0.12</v>
      </c>
      <c r="F11" s="19">
        <v>0.12</v>
      </c>
      <c r="G11" s="19">
        <v>0.14</v>
      </c>
      <c r="H11" s="19">
        <v>0.1</v>
      </c>
      <c r="I11" s="19">
        <v>0.18</v>
      </c>
      <c r="J11" s="19">
        <v>0.06</v>
      </c>
      <c r="K11" s="19">
        <f t="shared" si="0"/>
        <v>0.103</v>
      </c>
      <c r="M11" s="51">
        <v>39.8</v>
      </c>
      <c r="N11" s="52">
        <f t="shared" si="1"/>
        <v>1973</v>
      </c>
      <c r="O11" s="53">
        <f t="shared" si="2"/>
        <v>1.052910052910053</v>
      </c>
    </row>
    <row r="12" spans="1:15" ht="15.75">
      <c r="A12" s="44">
        <f t="shared" si="3"/>
        <v>4</v>
      </c>
      <c r="B12" s="19">
        <v>0.12</v>
      </c>
      <c r="C12" s="19">
        <v>0.18</v>
      </c>
      <c r="D12" s="19">
        <v>0.06</v>
      </c>
      <c r="E12" s="19">
        <v>0.12</v>
      </c>
      <c r="F12" s="19">
        <v>0.12</v>
      </c>
      <c r="G12" s="19">
        <v>0.15</v>
      </c>
      <c r="H12" s="19">
        <v>0.09</v>
      </c>
      <c r="I12" s="19">
        <v>0.15</v>
      </c>
      <c r="J12" s="19">
        <v>0.09</v>
      </c>
      <c r="K12" s="19">
        <f t="shared" si="0"/>
        <v>0.176</v>
      </c>
      <c r="M12" s="51">
        <v>44.8</v>
      </c>
      <c r="N12" s="52">
        <f t="shared" si="1"/>
        <v>1974</v>
      </c>
      <c r="O12" s="54">
        <f t="shared" si="2"/>
        <v>1.1256281407035176</v>
      </c>
    </row>
    <row r="13" spans="1:15" ht="15.75">
      <c r="A13" s="44">
        <f t="shared" si="3"/>
        <v>5</v>
      </c>
      <c r="B13" s="19">
        <v>0.12</v>
      </c>
      <c r="C13" s="19">
        <v>0.18</v>
      </c>
      <c r="D13" s="19">
        <v>0.06</v>
      </c>
      <c r="E13" s="19">
        <v>0.12</v>
      </c>
      <c r="F13" s="19">
        <v>0.12</v>
      </c>
      <c r="G13" s="19">
        <v>0.16</v>
      </c>
      <c r="H13" s="19">
        <v>0.08</v>
      </c>
      <c r="I13" s="19">
        <v>0.12</v>
      </c>
      <c r="J13" s="19">
        <v>0.12</v>
      </c>
      <c r="K13" s="19">
        <f t="shared" si="0"/>
        <v>0.148</v>
      </c>
      <c r="M13" s="51">
        <v>49.2</v>
      </c>
      <c r="N13" s="52">
        <f t="shared" si="1"/>
        <v>1975</v>
      </c>
      <c r="O13" s="53">
        <f t="shared" si="2"/>
        <v>1.0982142857142858</v>
      </c>
    </row>
    <row r="14" spans="1:15" ht="15.75">
      <c r="A14" s="44">
        <f t="shared" si="3"/>
        <v>6</v>
      </c>
      <c r="B14" s="19">
        <v>0.12</v>
      </c>
      <c r="C14" s="19">
        <v>0.18</v>
      </c>
      <c r="D14" s="19">
        <v>0.06</v>
      </c>
      <c r="E14" s="19">
        <v>0.18</v>
      </c>
      <c r="F14" s="19">
        <v>0.06</v>
      </c>
      <c r="G14" s="19">
        <v>0.17</v>
      </c>
      <c r="H14" s="19">
        <v>0.07</v>
      </c>
      <c r="I14" s="19">
        <v>0.09</v>
      </c>
      <c r="J14" s="19">
        <v>0.15</v>
      </c>
      <c r="K14" s="19">
        <f t="shared" si="0"/>
        <v>0.15</v>
      </c>
      <c r="M14" s="51">
        <v>54.1</v>
      </c>
      <c r="N14" s="52">
        <f t="shared" si="1"/>
        <v>1976</v>
      </c>
      <c r="O14" s="53">
        <f t="shared" si="2"/>
        <v>1.0995934959349594</v>
      </c>
    </row>
    <row r="15" spans="1:15" ht="15.75">
      <c r="A15" s="44">
        <f t="shared" si="3"/>
        <v>7</v>
      </c>
      <c r="B15" s="19">
        <v>0.12</v>
      </c>
      <c r="C15" s="19">
        <v>0.18</v>
      </c>
      <c r="D15" s="19">
        <v>0.06</v>
      </c>
      <c r="E15" s="19">
        <v>0.18</v>
      </c>
      <c r="F15" s="19">
        <v>0.06</v>
      </c>
      <c r="G15" s="19">
        <v>0.18</v>
      </c>
      <c r="H15" s="19">
        <v>0.06</v>
      </c>
      <c r="I15" s="19">
        <f aca="true" t="shared" si="4" ref="I15:J38">I9</f>
        <v>0.12</v>
      </c>
      <c r="J15" s="19">
        <f t="shared" si="4"/>
        <v>0.12</v>
      </c>
      <c r="K15" s="19">
        <f t="shared" si="0"/>
        <v>0.139</v>
      </c>
      <c r="M15" s="51">
        <v>58.9</v>
      </c>
      <c r="N15" s="52">
        <f t="shared" si="1"/>
        <v>1977</v>
      </c>
      <c r="O15" s="53">
        <f t="shared" si="2"/>
        <v>1.088724584103512</v>
      </c>
    </row>
    <row r="16" spans="1:15" ht="15.75">
      <c r="A16" s="44">
        <f t="shared" si="3"/>
        <v>8</v>
      </c>
      <c r="B16" s="19">
        <v>0.12</v>
      </c>
      <c r="C16" s="19">
        <v>0.18</v>
      </c>
      <c r="D16" s="19">
        <v>0.06</v>
      </c>
      <c r="E16" s="19">
        <v>0.18</v>
      </c>
      <c r="F16" s="19">
        <v>0.06</v>
      </c>
      <c r="G16" s="19">
        <v>0.19</v>
      </c>
      <c r="H16" s="19">
        <v>0.05</v>
      </c>
      <c r="I16" s="19">
        <f t="shared" si="4"/>
        <v>0.15</v>
      </c>
      <c r="J16" s="19">
        <f t="shared" si="4"/>
        <v>0.09</v>
      </c>
      <c r="K16" s="19">
        <f t="shared" si="0"/>
        <v>0.138</v>
      </c>
      <c r="M16" s="51">
        <v>64.1</v>
      </c>
      <c r="N16" s="52">
        <f t="shared" si="1"/>
        <v>1978</v>
      </c>
      <c r="O16" s="53">
        <f t="shared" si="2"/>
        <v>1.0882852292020373</v>
      </c>
    </row>
    <row r="17" spans="1:15" ht="15.75">
      <c r="A17" s="44">
        <f t="shared" si="3"/>
        <v>9</v>
      </c>
      <c r="B17" s="19">
        <v>0.12</v>
      </c>
      <c r="C17" s="19">
        <v>0.18</v>
      </c>
      <c r="D17" s="19">
        <v>0.06</v>
      </c>
      <c r="E17" s="19">
        <v>0.18</v>
      </c>
      <c r="F17" s="19">
        <v>0.06</v>
      </c>
      <c r="G17" s="19">
        <v>0.2</v>
      </c>
      <c r="H17" s="19">
        <v>0.04</v>
      </c>
      <c r="I17" s="19">
        <f t="shared" si="4"/>
        <v>0.18</v>
      </c>
      <c r="J17" s="19">
        <f t="shared" si="4"/>
        <v>0.06</v>
      </c>
      <c r="K17" s="19">
        <f t="shared" si="0"/>
        <v>0.151</v>
      </c>
      <c r="M17" s="51">
        <v>70.6</v>
      </c>
      <c r="N17" s="52">
        <f t="shared" si="1"/>
        <v>1979</v>
      </c>
      <c r="O17" s="53">
        <f t="shared" si="2"/>
        <v>1.1014040561622465</v>
      </c>
    </row>
    <row r="18" spans="1:15" ht="15.75">
      <c r="A18" s="44">
        <f t="shared" si="3"/>
        <v>10</v>
      </c>
      <c r="B18" s="19">
        <v>0.12</v>
      </c>
      <c r="C18" s="19">
        <v>0.18</v>
      </c>
      <c r="D18" s="19">
        <v>0.06</v>
      </c>
      <c r="E18" s="19">
        <v>0.18</v>
      </c>
      <c r="F18" s="19">
        <v>0.06</v>
      </c>
      <c r="G18" s="19">
        <v>0.19</v>
      </c>
      <c r="H18" s="19">
        <v>0.05</v>
      </c>
      <c r="I18" s="19">
        <f t="shared" si="4"/>
        <v>0.15</v>
      </c>
      <c r="J18" s="19">
        <f t="shared" si="4"/>
        <v>0.09</v>
      </c>
      <c r="K18" s="19">
        <f t="shared" si="0"/>
        <v>0.149</v>
      </c>
      <c r="M18" s="51">
        <v>77.6</v>
      </c>
      <c r="N18" s="52">
        <f t="shared" si="1"/>
        <v>1980</v>
      </c>
      <c r="O18" s="53">
        <f t="shared" si="2"/>
        <v>1.0991501416430596</v>
      </c>
    </row>
    <row r="19" spans="1:15" ht="15.75">
      <c r="A19" s="44">
        <f t="shared" si="3"/>
        <v>11</v>
      </c>
      <c r="B19" s="19">
        <v>0.12</v>
      </c>
      <c r="C19" s="19">
        <v>0.18</v>
      </c>
      <c r="D19" s="19">
        <v>0.06</v>
      </c>
      <c r="E19" s="19">
        <v>0.18</v>
      </c>
      <c r="F19" s="19">
        <v>0.06</v>
      </c>
      <c r="G19" s="19">
        <v>0.18</v>
      </c>
      <c r="H19" s="19">
        <v>0.06</v>
      </c>
      <c r="I19" s="19">
        <f t="shared" si="4"/>
        <v>0.12</v>
      </c>
      <c r="J19" s="19">
        <f t="shared" si="4"/>
        <v>0.12</v>
      </c>
      <c r="K19" s="19">
        <f t="shared" si="0"/>
        <v>0.175</v>
      </c>
      <c r="M19" s="51">
        <v>87.3</v>
      </c>
      <c r="N19" s="52">
        <f t="shared" si="1"/>
        <v>1981</v>
      </c>
      <c r="O19" s="54">
        <f t="shared" si="2"/>
        <v>1.125</v>
      </c>
    </row>
    <row r="20" spans="1:15" ht="15.75">
      <c r="A20" s="44">
        <f t="shared" si="3"/>
        <v>12</v>
      </c>
      <c r="B20" s="19">
        <v>0.12</v>
      </c>
      <c r="C20" s="19">
        <v>0.18</v>
      </c>
      <c r="D20" s="19">
        <v>0.06</v>
      </c>
      <c r="E20" s="19">
        <v>0.18</v>
      </c>
      <c r="F20" s="19">
        <v>0.06</v>
      </c>
      <c r="G20" s="19">
        <v>0.17</v>
      </c>
      <c r="H20" s="19">
        <v>0.07</v>
      </c>
      <c r="I20" s="19">
        <f t="shared" si="4"/>
        <v>0.09</v>
      </c>
      <c r="J20" s="19">
        <f t="shared" si="4"/>
        <v>0.15</v>
      </c>
      <c r="K20" s="19">
        <f t="shared" si="0"/>
        <v>0.16</v>
      </c>
      <c r="M20" s="51">
        <v>96.9</v>
      </c>
      <c r="N20" s="52">
        <f t="shared" si="1"/>
        <v>1982</v>
      </c>
      <c r="O20" s="53">
        <f t="shared" si="2"/>
        <v>1.1099656357388317</v>
      </c>
    </row>
    <row r="21" spans="1:15" ht="15.75">
      <c r="A21" s="44">
        <f t="shared" si="3"/>
        <v>13</v>
      </c>
      <c r="B21" s="19">
        <v>0.12</v>
      </c>
      <c r="C21" s="19">
        <v>0.18</v>
      </c>
      <c r="D21" s="19">
        <v>0.06</v>
      </c>
      <c r="E21" s="19">
        <v>0.18</v>
      </c>
      <c r="F21" s="19">
        <v>0.06</v>
      </c>
      <c r="G21" s="19">
        <v>0.16</v>
      </c>
      <c r="H21" s="19">
        <v>0.08</v>
      </c>
      <c r="I21" s="19">
        <f t="shared" si="4"/>
        <v>0.12</v>
      </c>
      <c r="J21" s="19">
        <f t="shared" si="4"/>
        <v>0.12</v>
      </c>
      <c r="K21" s="19">
        <f t="shared" si="0"/>
        <v>0.114</v>
      </c>
      <c r="M21" s="51">
        <v>103.1</v>
      </c>
      <c r="N21" s="52">
        <f t="shared" si="1"/>
        <v>1983</v>
      </c>
      <c r="O21" s="53">
        <f t="shared" si="2"/>
        <v>1.0639834881320949</v>
      </c>
    </row>
    <row r="22" spans="1:15" ht="15.75">
      <c r="A22" s="44">
        <f t="shared" si="3"/>
        <v>14</v>
      </c>
      <c r="B22" s="19">
        <v>0.12</v>
      </c>
      <c r="C22" s="19">
        <v>0.18</v>
      </c>
      <c r="D22" s="19">
        <v>0.06</v>
      </c>
      <c r="E22" s="19">
        <v>0.18</v>
      </c>
      <c r="F22" s="19">
        <v>0.06</v>
      </c>
      <c r="G22" s="19">
        <v>0.15</v>
      </c>
      <c r="H22" s="19">
        <v>0.09</v>
      </c>
      <c r="I22" s="19">
        <f t="shared" si="4"/>
        <v>0.15</v>
      </c>
      <c r="J22" s="19">
        <f t="shared" si="4"/>
        <v>0.09</v>
      </c>
      <c r="K22" s="19">
        <f t="shared" si="0"/>
        <v>0.111</v>
      </c>
      <c r="M22" s="51">
        <v>109.4</v>
      </c>
      <c r="N22" s="52">
        <f t="shared" si="1"/>
        <v>1984</v>
      </c>
      <c r="O22" s="53">
        <f t="shared" si="2"/>
        <v>1.061105722599418</v>
      </c>
    </row>
    <row r="23" spans="1:15" ht="15.75">
      <c r="A23" s="44">
        <f t="shared" si="3"/>
        <v>15</v>
      </c>
      <c r="B23" s="19">
        <v>0.12</v>
      </c>
      <c r="C23" s="19">
        <v>0.18</v>
      </c>
      <c r="D23" s="19">
        <v>0.06</v>
      </c>
      <c r="E23" s="19">
        <v>0.18</v>
      </c>
      <c r="F23" s="19">
        <v>0.06</v>
      </c>
      <c r="G23" s="19">
        <v>0.14</v>
      </c>
      <c r="H23" s="19">
        <v>0.1</v>
      </c>
      <c r="I23" s="19">
        <f t="shared" si="4"/>
        <v>0.18</v>
      </c>
      <c r="J23" s="19">
        <f t="shared" si="4"/>
        <v>0.06</v>
      </c>
      <c r="K23" s="19">
        <f t="shared" si="0"/>
        <v>0.118</v>
      </c>
      <c r="M23" s="51">
        <v>116.8</v>
      </c>
      <c r="N23" s="52">
        <f t="shared" si="1"/>
        <v>1985</v>
      </c>
      <c r="O23" s="53">
        <f t="shared" si="2"/>
        <v>1.0676416819012797</v>
      </c>
    </row>
    <row r="24" spans="1:15" ht="15.75">
      <c r="A24" s="44">
        <f t="shared" si="3"/>
        <v>16</v>
      </c>
      <c r="B24" s="19">
        <v>0.12</v>
      </c>
      <c r="C24" s="19">
        <v>0.18</v>
      </c>
      <c r="D24" s="19">
        <v>0.06</v>
      </c>
      <c r="E24" s="19">
        <v>0.18</v>
      </c>
      <c r="F24" s="19">
        <v>0.06</v>
      </c>
      <c r="G24" s="19">
        <v>0.13</v>
      </c>
      <c r="H24" s="19">
        <v>0.11</v>
      </c>
      <c r="I24" s="19">
        <f t="shared" si="4"/>
        <v>0.15</v>
      </c>
      <c r="J24" s="19">
        <f t="shared" si="4"/>
        <v>0.09</v>
      </c>
      <c r="K24" s="19">
        <f t="shared" si="0"/>
        <v>0.127</v>
      </c>
      <c r="M24" s="51">
        <v>125.8</v>
      </c>
      <c r="N24" s="52">
        <f t="shared" si="1"/>
        <v>1986</v>
      </c>
      <c r="O24" s="54">
        <f t="shared" si="2"/>
        <v>1.077054794520548</v>
      </c>
    </row>
    <row r="25" spans="1:15" ht="15.75">
      <c r="A25" s="44">
        <f t="shared" si="3"/>
        <v>17</v>
      </c>
      <c r="B25" s="19">
        <v>0.12</v>
      </c>
      <c r="C25" s="19">
        <v>0.18</v>
      </c>
      <c r="D25" s="19">
        <v>0.06</v>
      </c>
      <c r="E25" s="19">
        <v>0.18</v>
      </c>
      <c r="F25" s="19">
        <v>0.06</v>
      </c>
      <c r="G25" s="19">
        <v>0.12</v>
      </c>
      <c r="H25" s="19">
        <v>0.12</v>
      </c>
      <c r="I25" s="19">
        <f t="shared" si="4"/>
        <v>0.12</v>
      </c>
      <c r="J25" s="19">
        <f t="shared" si="4"/>
        <v>0.12</v>
      </c>
      <c r="K25" s="19">
        <f t="shared" si="0"/>
        <v>0.108</v>
      </c>
      <c r="M25" s="51">
        <v>133.1</v>
      </c>
      <c r="N25" s="52">
        <f t="shared" si="1"/>
        <v>1987</v>
      </c>
      <c r="O25" s="53">
        <f t="shared" si="2"/>
        <v>1.0580286168521462</v>
      </c>
    </row>
    <row r="26" spans="1:15" ht="15.75">
      <c r="A26" s="44">
        <f t="shared" si="3"/>
        <v>18</v>
      </c>
      <c r="B26" s="19">
        <v>0.12</v>
      </c>
      <c r="C26" s="19">
        <v>0.18</v>
      </c>
      <c r="D26" s="19">
        <v>0.06</v>
      </c>
      <c r="E26" s="19">
        <v>0.18</v>
      </c>
      <c r="F26" s="19">
        <v>0.06</v>
      </c>
      <c r="G26" s="19">
        <v>0.12</v>
      </c>
      <c r="H26" s="19">
        <v>0.12</v>
      </c>
      <c r="I26" s="19">
        <f t="shared" si="4"/>
        <v>0.09</v>
      </c>
      <c r="J26" s="19">
        <f t="shared" si="4"/>
        <v>0.15</v>
      </c>
      <c r="K26" s="19">
        <f t="shared" si="0"/>
        <v>0.119</v>
      </c>
      <c r="M26" s="51">
        <v>142.3</v>
      </c>
      <c r="N26" s="52">
        <f t="shared" si="1"/>
        <v>1988</v>
      </c>
      <c r="O26" s="53">
        <f t="shared" si="2"/>
        <v>1.0691209616829453</v>
      </c>
    </row>
    <row r="27" spans="1:15" ht="15.75">
      <c r="A27" s="44">
        <f t="shared" si="3"/>
        <v>19</v>
      </c>
      <c r="B27" s="19">
        <v>0.12</v>
      </c>
      <c r="C27" s="19">
        <v>0.18</v>
      </c>
      <c r="D27" s="19">
        <v>0.06</v>
      </c>
      <c r="E27" s="19">
        <v>0.18</v>
      </c>
      <c r="F27" s="19">
        <v>0.06</v>
      </c>
      <c r="G27" s="19">
        <v>0.12</v>
      </c>
      <c r="H27" s="19">
        <v>0.12</v>
      </c>
      <c r="I27" s="19">
        <f t="shared" si="4"/>
        <v>0.12</v>
      </c>
      <c r="J27" s="19">
        <f t="shared" si="4"/>
        <v>0.12</v>
      </c>
      <c r="K27" s="19">
        <f t="shared" si="0"/>
        <v>0.135</v>
      </c>
      <c r="M27" s="51">
        <v>154.4</v>
      </c>
      <c r="N27" s="52">
        <f t="shared" si="1"/>
        <v>1989</v>
      </c>
      <c r="O27" s="53">
        <f t="shared" si="2"/>
        <v>1.085031623330991</v>
      </c>
    </row>
    <row r="28" spans="1:15" ht="15.75">
      <c r="A28" s="44">
        <f t="shared" si="3"/>
        <v>20</v>
      </c>
      <c r="B28" s="19">
        <v>0.12</v>
      </c>
      <c r="C28" s="19">
        <v>0.18</v>
      </c>
      <c r="D28" s="19">
        <v>0.06</v>
      </c>
      <c r="E28" s="19">
        <v>0.18</v>
      </c>
      <c r="F28" s="19">
        <v>0.06</v>
      </c>
      <c r="G28" s="19">
        <v>0.12</v>
      </c>
      <c r="H28" s="19">
        <v>0.12</v>
      </c>
      <c r="I28" s="19">
        <f t="shared" si="4"/>
        <v>0.15</v>
      </c>
      <c r="J28" s="19">
        <f t="shared" si="4"/>
        <v>0.09</v>
      </c>
      <c r="K28" s="19">
        <f t="shared" si="0"/>
        <v>0.146</v>
      </c>
      <c r="M28" s="51">
        <v>169.2</v>
      </c>
      <c r="N28" s="52">
        <f t="shared" si="1"/>
        <v>1990</v>
      </c>
      <c r="O28" s="54">
        <f t="shared" si="2"/>
        <v>1.0958549222797926</v>
      </c>
    </row>
    <row r="29" spans="1:15" ht="15.75">
      <c r="A29" s="44">
        <f t="shared" si="3"/>
        <v>21</v>
      </c>
      <c r="B29" s="19">
        <v>0.12</v>
      </c>
      <c r="C29" s="19">
        <v>0.18</v>
      </c>
      <c r="D29" s="19">
        <v>0.06</v>
      </c>
      <c r="E29" s="19">
        <v>0.18</v>
      </c>
      <c r="F29" s="19">
        <v>0.06</v>
      </c>
      <c r="G29" s="19">
        <v>0.12</v>
      </c>
      <c r="H29" s="19">
        <v>0.12</v>
      </c>
      <c r="I29" s="19">
        <f t="shared" si="4"/>
        <v>0.18</v>
      </c>
      <c r="J29" s="19">
        <f t="shared" si="4"/>
        <v>0.06</v>
      </c>
      <c r="K29" s="19">
        <f t="shared" si="0"/>
        <v>0.129</v>
      </c>
      <c r="M29" s="51">
        <v>182.6</v>
      </c>
      <c r="N29" s="52">
        <f t="shared" si="1"/>
        <v>1991</v>
      </c>
      <c r="O29" s="53">
        <f t="shared" si="2"/>
        <v>1.07919621749409</v>
      </c>
    </row>
    <row r="30" spans="1:15" ht="15.75">
      <c r="A30" s="44">
        <f t="shared" si="3"/>
        <v>22</v>
      </c>
      <c r="B30" s="19">
        <v>0.12</v>
      </c>
      <c r="C30" s="19">
        <v>0.18</v>
      </c>
      <c r="D30" s="19">
        <v>0.06</v>
      </c>
      <c r="E30" s="19">
        <v>0.18</v>
      </c>
      <c r="F30" s="19">
        <v>0.06</v>
      </c>
      <c r="G30" s="19">
        <v>0.12</v>
      </c>
      <c r="H30" s="19">
        <v>0.12</v>
      </c>
      <c r="I30" s="19">
        <f t="shared" si="4"/>
        <v>0.15</v>
      </c>
      <c r="J30" s="19">
        <f t="shared" si="4"/>
        <v>0.09</v>
      </c>
      <c r="K30" s="19">
        <f t="shared" si="0"/>
        <v>0.116</v>
      </c>
      <c r="M30" s="51">
        <v>194.7</v>
      </c>
      <c r="N30" s="52">
        <f t="shared" si="1"/>
        <v>1992</v>
      </c>
      <c r="O30" s="53">
        <f t="shared" si="2"/>
        <v>1.0662650602409638</v>
      </c>
    </row>
    <row r="31" spans="1:15" ht="15.75">
      <c r="A31" s="44">
        <f t="shared" si="3"/>
        <v>23</v>
      </c>
      <c r="B31" s="19">
        <v>0.12</v>
      </c>
      <c r="C31" s="19">
        <v>0.18</v>
      </c>
      <c r="D31" s="19">
        <v>0.06</v>
      </c>
      <c r="E31" s="19">
        <v>0.18</v>
      </c>
      <c r="F31" s="19">
        <v>0.06</v>
      </c>
      <c r="G31" s="19">
        <v>0.12</v>
      </c>
      <c r="H31" s="19">
        <v>0.12</v>
      </c>
      <c r="I31" s="19">
        <f t="shared" si="4"/>
        <v>0.12</v>
      </c>
      <c r="J31" s="19">
        <f t="shared" si="4"/>
        <v>0.12</v>
      </c>
      <c r="K31" s="19">
        <f t="shared" si="0"/>
        <v>0.104</v>
      </c>
      <c r="M31" s="51">
        <v>205.2</v>
      </c>
      <c r="N31" s="52">
        <f t="shared" si="1"/>
        <v>1993</v>
      </c>
      <c r="O31" s="53">
        <f t="shared" si="2"/>
        <v>1.0539291217257318</v>
      </c>
    </row>
    <row r="32" spans="1:15" ht="15.75">
      <c r="A32" s="44">
        <f t="shared" si="3"/>
        <v>24</v>
      </c>
      <c r="B32" s="19">
        <v>0.12</v>
      </c>
      <c r="C32" s="19">
        <v>0.18</v>
      </c>
      <c r="D32" s="19">
        <v>0.06</v>
      </c>
      <c r="E32" s="19">
        <v>0.18</v>
      </c>
      <c r="F32" s="19">
        <v>0.06</v>
      </c>
      <c r="G32" s="19">
        <v>0.12</v>
      </c>
      <c r="H32" s="19">
        <v>0.12</v>
      </c>
      <c r="I32" s="19">
        <f t="shared" si="4"/>
        <v>0.09</v>
      </c>
      <c r="J32" s="19">
        <f t="shared" si="4"/>
        <v>0.15</v>
      </c>
      <c r="K32" s="19">
        <f t="shared" si="0"/>
        <v>0.099</v>
      </c>
      <c r="M32" s="51">
        <v>215.3</v>
      </c>
      <c r="N32" s="52">
        <f t="shared" si="1"/>
        <v>1994</v>
      </c>
      <c r="O32" s="53">
        <f t="shared" si="2"/>
        <v>1.0492202729044835</v>
      </c>
    </row>
    <row r="33" spans="1:15" ht="15.75">
      <c r="A33" s="44">
        <f t="shared" si="3"/>
        <v>25</v>
      </c>
      <c r="B33" s="19">
        <v>0.12</v>
      </c>
      <c r="C33" s="19">
        <v>0.18</v>
      </c>
      <c r="D33" s="19">
        <v>0.06</v>
      </c>
      <c r="E33" s="19">
        <v>0.18</v>
      </c>
      <c r="F33" s="19">
        <v>0.06</v>
      </c>
      <c r="G33" s="19">
        <v>0.12</v>
      </c>
      <c r="H33" s="19">
        <v>0.12</v>
      </c>
      <c r="I33" s="19">
        <f t="shared" si="4"/>
        <v>0.12</v>
      </c>
      <c r="J33" s="19">
        <f t="shared" si="4"/>
        <v>0.12</v>
      </c>
      <c r="K33" s="19">
        <f t="shared" si="0"/>
        <v>0.089</v>
      </c>
      <c r="M33" s="51">
        <v>223.8</v>
      </c>
      <c r="N33" s="52">
        <f t="shared" si="1"/>
        <v>1995</v>
      </c>
      <c r="O33" s="53">
        <f t="shared" si="2"/>
        <v>1.0394797956339992</v>
      </c>
    </row>
    <row r="34" spans="1:15" ht="15.75">
      <c r="A34" s="44">
        <f t="shared" si="3"/>
        <v>26</v>
      </c>
      <c r="B34" s="19">
        <v>0.12</v>
      </c>
      <c r="C34" s="19">
        <v>0.18</v>
      </c>
      <c r="D34" s="19">
        <v>0.06</v>
      </c>
      <c r="E34" s="19">
        <v>0.18</v>
      </c>
      <c r="F34" s="19">
        <v>0.06</v>
      </c>
      <c r="G34" s="19">
        <v>0.12</v>
      </c>
      <c r="H34" s="19">
        <v>0.12</v>
      </c>
      <c r="I34" s="19">
        <f t="shared" si="4"/>
        <v>0.15</v>
      </c>
      <c r="J34" s="19">
        <f t="shared" si="4"/>
        <v>0.09</v>
      </c>
      <c r="K34" s="19">
        <f t="shared" si="0"/>
        <v>0.08</v>
      </c>
      <c r="M34" s="51">
        <v>230.6</v>
      </c>
      <c r="N34" s="52">
        <f t="shared" si="1"/>
        <v>1996</v>
      </c>
      <c r="O34" s="53">
        <f t="shared" si="2"/>
        <v>1.0303842716711349</v>
      </c>
    </row>
    <row r="35" spans="1:15" ht="15.75">
      <c r="A35" s="44">
        <f t="shared" si="3"/>
        <v>27</v>
      </c>
      <c r="B35" s="19">
        <v>0.12</v>
      </c>
      <c r="C35" s="19">
        <v>0.18</v>
      </c>
      <c r="D35" s="19">
        <v>0.06</v>
      </c>
      <c r="E35" s="19">
        <v>0.18</v>
      </c>
      <c r="F35" s="19">
        <v>0.06</v>
      </c>
      <c r="G35" s="19">
        <v>0.12</v>
      </c>
      <c r="H35" s="19">
        <v>0.12</v>
      </c>
      <c r="I35" s="19">
        <f t="shared" si="4"/>
        <v>0.18</v>
      </c>
      <c r="J35" s="19">
        <f t="shared" si="4"/>
        <v>0.06</v>
      </c>
      <c r="K35" s="19">
        <f t="shared" si="0"/>
        <v>0.078</v>
      </c>
      <c r="M35" s="51">
        <v>237.1</v>
      </c>
      <c r="N35" s="52">
        <f t="shared" si="1"/>
        <v>1997</v>
      </c>
      <c r="O35" s="53">
        <f t="shared" si="2"/>
        <v>1.028187337380746</v>
      </c>
    </row>
    <row r="36" spans="1:15" ht="15.75">
      <c r="A36" s="44">
        <f t="shared" si="3"/>
        <v>28</v>
      </c>
      <c r="B36" s="19">
        <v>0.12</v>
      </c>
      <c r="C36" s="19">
        <v>0.18</v>
      </c>
      <c r="D36" s="19">
        <v>0.06</v>
      </c>
      <c r="E36" s="19">
        <v>0.18</v>
      </c>
      <c r="F36" s="19">
        <v>0.06</v>
      </c>
      <c r="G36" s="19">
        <v>0.12</v>
      </c>
      <c r="H36" s="19">
        <v>0.12</v>
      </c>
      <c r="I36" s="19">
        <f t="shared" si="4"/>
        <v>0.15</v>
      </c>
      <c r="J36" s="19">
        <f t="shared" si="4"/>
        <v>0.09</v>
      </c>
      <c r="K36" s="19">
        <f t="shared" si="0"/>
        <v>0.084</v>
      </c>
      <c r="M36" s="51">
        <v>245.2</v>
      </c>
      <c r="N36" s="52">
        <f t="shared" si="1"/>
        <v>1998</v>
      </c>
      <c r="O36" s="53">
        <f t="shared" si="2"/>
        <v>1.0341628005061156</v>
      </c>
    </row>
    <row r="37" spans="1:15" ht="15.75">
      <c r="A37" s="44">
        <f t="shared" si="3"/>
        <v>29</v>
      </c>
      <c r="B37" s="19">
        <v>0.12</v>
      </c>
      <c r="C37" s="19">
        <v>0.18</v>
      </c>
      <c r="D37" s="19">
        <v>0.06</v>
      </c>
      <c r="E37" s="19">
        <v>0.18</v>
      </c>
      <c r="F37" s="19">
        <v>0.06</v>
      </c>
      <c r="G37" s="19">
        <v>0.12</v>
      </c>
      <c r="H37" s="19">
        <v>0.12</v>
      </c>
      <c r="I37" s="19">
        <f t="shared" si="4"/>
        <v>0.12</v>
      </c>
      <c r="J37" s="19">
        <f t="shared" si="4"/>
        <v>0.12</v>
      </c>
      <c r="K37" s="19">
        <f t="shared" si="0"/>
        <v>0.087</v>
      </c>
      <c r="M37" s="51">
        <v>254.2</v>
      </c>
      <c r="N37" s="52">
        <f t="shared" si="1"/>
        <v>1999</v>
      </c>
      <c r="O37" s="53">
        <f t="shared" si="2"/>
        <v>1.036704730831974</v>
      </c>
    </row>
    <row r="38" spans="1:15" ht="15.75">
      <c r="A38" s="44">
        <f t="shared" si="3"/>
        <v>30</v>
      </c>
      <c r="B38" s="19">
        <v>0.12</v>
      </c>
      <c r="C38" s="19">
        <v>0.18</v>
      </c>
      <c r="D38" s="19">
        <v>0.06</v>
      </c>
      <c r="E38" s="19">
        <v>0.18</v>
      </c>
      <c r="F38" s="19">
        <v>0.06</v>
      </c>
      <c r="G38" s="19">
        <v>0.12</v>
      </c>
      <c r="H38" s="19">
        <v>0.12</v>
      </c>
      <c r="I38" s="19">
        <f t="shared" si="4"/>
        <v>0.09</v>
      </c>
      <c r="J38" s="19">
        <f t="shared" si="4"/>
        <v>0.15</v>
      </c>
      <c r="K38" s="19">
        <f t="shared" si="0"/>
        <v>0.092</v>
      </c>
      <c r="M38" s="51">
        <v>264.8</v>
      </c>
      <c r="N38" s="52">
        <f t="shared" si="1"/>
        <v>2000</v>
      </c>
      <c r="O38" s="53">
        <f t="shared" si="2"/>
        <v>1.041699449252557</v>
      </c>
    </row>
    <row r="39" spans="2:13" ht="15.75">
      <c r="B39" s="48"/>
      <c r="C39" s="48"/>
      <c r="D39" s="48"/>
      <c r="E39" s="48"/>
      <c r="F39" s="48"/>
      <c r="G39" s="48"/>
      <c r="H39" s="48"/>
      <c r="I39" s="48"/>
      <c r="J39" s="19"/>
      <c r="K39" s="48"/>
      <c r="M39" s="51"/>
    </row>
    <row r="40" spans="2:13" ht="15.75">
      <c r="B40" s="48"/>
      <c r="C40" s="48"/>
      <c r="D40" s="48"/>
      <c r="E40" s="48"/>
      <c r="F40" s="48"/>
      <c r="G40" s="48"/>
      <c r="H40" s="48"/>
      <c r="I40" s="48"/>
      <c r="J40" s="19"/>
      <c r="K40" s="48"/>
      <c r="M40" s="51"/>
    </row>
    <row r="41" spans="2:13" ht="15.75">
      <c r="B41" s="48"/>
      <c r="C41" s="48"/>
      <c r="D41" s="48"/>
      <c r="E41" s="48"/>
      <c r="F41" s="48"/>
      <c r="G41" s="48"/>
      <c r="H41" s="48"/>
      <c r="I41" s="48"/>
      <c r="J41" s="19"/>
      <c r="K41" s="48"/>
      <c r="M41" s="51"/>
    </row>
    <row r="42" ht="12.75">
      <c r="M42" s="51"/>
    </row>
    <row r="43" ht="12.75">
      <c r="M43" s="51"/>
    </row>
    <row r="44" ht="12.75">
      <c r="M44" s="51"/>
    </row>
    <row r="45" ht="12.75">
      <c r="M45" s="51"/>
    </row>
    <row r="46" ht="12.75">
      <c r="M46" s="51"/>
    </row>
    <row r="47" ht="12.75">
      <c r="M47" s="51"/>
    </row>
    <row r="48" ht="12.75">
      <c r="M48" s="51"/>
    </row>
    <row r="49" ht="12.75">
      <c r="M49" s="51"/>
    </row>
  </sheetData>
  <printOptions/>
  <pageMargins left="0.75" right="0.75" top="1" bottom="1" header="0.5" footer="0.5"/>
  <pageSetup fitToHeight="1" fitToWidth="1" horizontalDpi="600" verticalDpi="600" orientation="portrait" scale="71" r:id="rId2"/>
  <headerFooter alignWithMargins="0">
    <oddFooter>&amp;L&amp;D - &amp;F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Trigon Blue Cross Blue Shield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BC0DAAS</dc:creator>
  <cp:keywords/>
  <dc:description/>
  <cp:lastModifiedBy>Hay Group</cp:lastModifiedBy>
  <cp:lastPrinted>2002-10-08T19:28:48Z</cp:lastPrinted>
  <dcterms:created xsi:type="dcterms:W3CDTF">2001-01-22T16:24:00Z</dcterms:created>
  <dcterms:modified xsi:type="dcterms:W3CDTF">2004-01-28T20:47:56Z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